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Cables" sheetId="2" r:id="rId2"/>
  </sheets>
  <calcPr calcId="145621"/>
</workbook>
</file>

<file path=xl/calcChain.xml><?xml version="1.0" encoding="utf-8"?>
<calcChain xmlns="http://schemas.openxmlformats.org/spreadsheetml/2006/main">
  <c r="Y23" i="2" l="1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22" i="2"/>
  <c r="D3" i="1" l="1"/>
  <c r="C5" i="1"/>
  <c r="C6" i="1"/>
  <c r="C4" i="1"/>
  <c r="C16" i="1" l="1"/>
  <c r="F16" i="1" s="1"/>
  <c r="C15" i="1"/>
  <c r="F15" i="1" s="1"/>
  <c r="C14" i="1"/>
  <c r="F14" i="1" s="1"/>
  <c r="C13" i="1"/>
  <c r="F13" i="1" s="1"/>
  <c r="C12" i="1"/>
  <c r="F12" i="1" s="1"/>
  <c r="C11" i="1"/>
  <c r="C8" i="1"/>
  <c r="C21" i="1" s="1"/>
  <c r="C22" i="1" l="1"/>
  <c r="C23" i="1" s="1"/>
  <c r="D27" i="1" s="1"/>
  <c r="F11" i="1"/>
  <c r="B27" i="1" l="1"/>
  <c r="D26" i="1"/>
  <c r="B26" i="1"/>
  <c r="D34" i="1"/>
  <c r="D31" i="1"/>
  <c r="B30" i="1"/>
  <c r="B35" i="1"/>
  <c r="B34" i="1"/>
  <c r="B31" i="1"/>
  <c r="D30" i="1"/>
  <c r="D35" i="1"/>
  <c r="R93" i="2" l="1"/>
  <c r="W93" i="2" s="1"/>
  <c r="S93" i="2"/>
  <c r="T93" i="2"/>
  <c r="U93" i="2"/>
  <c r="V93" i="2"/>
  <c r="R94" i="2"/>
  <c r="S94" i="2"/>
  <c r="T94" i="2"/>
  <c r="U94" i="2"/>
  <c r="V94" i="2"/>
  <c r="W94" i="2"/>
  <c r="R95" i="2"/>
  <c r="W95" i="2" s="1"/>
  <c r="S95" i="2"/>
  <c r="T95" i="2"/>
  <c r="U95" i="2"/>
  <c r="V95" i="2"/>
  <c r="R96" i="2"/>
  <c r="W96" i="2" s="1"/>
  <c r="S96" i="2"/>
  <c r="T96" i="2"/>
  <c r="U96" i="2"/>
  <c r="V96" i="2"/>
  <c r="R97" i="2"/>
  <c r="W97" i="2" s="1"/>
  <c r="S97" i="2"/>
  <c r="T97" i="2"/>
  <c r="U97" i="2"/>
  <c r="V97" i="2"/>
  <c r="R98" i="2"/>
  <c r="S98" i="2"/>
  <c r="T98" i="2"/>
  <c r="U98" i="2"/>
  <c r="V98" i="2"/>
  <c r="W98" i="2"/>
  <c r="R99" i="2"/>
  <c r="W99" i="2" s="1"/>
  <c r="S99" i="2"/>
  <c r="T99" i="2"/>
  <c r="U99" i="2"/>
  <c r="V99" i="2"/>
  <c r="R100" i="2"/>
  <c r="W100" i="2" s="1"/>
  <c r="S100" i="2"/>
  <c r="T100" i="2"/>
  <c r="U100" i="2"/>
  <c r="V100" i="2"/>
  <c r="X100" i="2"/>
  <c r="X99" i="2"/>
  <c r="X98" i="2"/>
  <c r="X97" i="2"/>
  <c r="X96" i="2"/>
  <c r="X95" i="2"/>
  <c r="X94" i="2"/>
  <c r="X93" i="2"/>
  <c r="Q100" i="2"/>
  <c r="Q99" i="2"/>
  <c r="Q98" i="2"/>
  <c r="Q97" i="2"/>
  <c r="Q96" i="2"/>
  <c r="Q95" i="2"/>
  <c r="Q94" i="2"/>
  <c r="Q93" i="2"/>
  <c r="P100" i="2"/>
  <c r="P99" i="2"/>
  <c r="P98" i="2"/>
  <c r="P97" i="2"/>
  <c r="P96" i="2"/>
  <c r="P95" i="2"/>
  <c r="P94" i="2"/>
  <c r="P93" i="2"/>
  <c r="N100" i="2"/>
  <c r="O100" i="2"/>
  <c r="N99" i="2"/>
  <c r="O99" i="2"/>
  <c r="N98" i="2"/>
  <c r="O98" i="2"/>
  <c r="N97" i="2"/>
  <c r="O97" i="2"/>
  <c r="N96" i="2"/>
  <c r="O96" i="2" s="1"/>
  <c r="N95" i="2"/>
  <c r="O95" i="2" s="1"/>
  <c r="N94" i="2"/>
  <c r="O94" i="2" s="1"/>
  <c r="N93" i="2"/>
  <c r="O93" i="2" s="1"/>
  <c r="M97" i="2"/>
  <c r="M98" i="2"/>
  <c r="M99" i="2"/>
  <c r="M100" i="2"/>
  <c r="M96" i="2"/>
  <c r="M95" i="2"/>
  <c r="M94" i="2"/>
  <c r="M93" i="2"/>
  <c r="A95" i="2"/>
  <c r="A96" i="2"/>
  <c r="A97" i="2"/>
  <c r="A98" i="2"/>
  <c r="A99" i="2"/>
  <c r="A100" i="2"/>
  <c r="A94" i="2"/>
  <c r="A93" i="2"/>
  <c r="R85" i="2"/>
  <c r="W85" i="2" s="1"/>
  <c r="S85" i="2"/>
  <c r="T85" i="2"/>
  <c r="U85" i="2"/>
  <c r="V85" i="2"/>
  <c r="R86" i="2"/>
  <c r="W86" i="2" s="1"/>
  <c r="S86" i="2"/>
  <c r="T86" i="2"/>
  <c r="U86" i="2"/>
  <c r="V86" i="2"/>
  <c r="R87" i="2"/>
  <c r="W87" i="2" s="1"/>
  <c r="S87" i="2"/>
  <c r="T87" i="2"/>
  <c r="U87" i="2"/>
  <c r="V87" i="2"/>
  <c r="R88" i="2"/>
  <c r="S88" i="2"/>
  <c r="T88" i="2"/>
  <c r="U88" i="2"/>
  <c r="V88" i="2"/>
  <c r="W88" i="2"/>
  <c r="R89" i="2"/>
  <c r="W89" i="2" s="1"/>
  <c r="S89" i="2"/>
  <c r="T89" i="2"/>
  <c r="U89" i="2"/>
  <c r="V89" i="2"/>
  <c r="R90" i="2"/>
  <c r="W90" i="2" s="1"/>
  <c r="S90" i="2"/>
  <c r="T90" i="2"/>
  <c r="U90" i="2"/>
  <c r="V90" i="2"/>
  <c r="R91" i="2"/>
  <c r="W91" i="2" s="1"/>
  <c r="S91" i="2"/>
  <c r="T91" i="2"/>
  <c r="U91" i="2"/>
  <c r="V91" i="2"/>
  <c r="R92" i="2"/>
  <c r="S92" i="2"/>
  <c r="T92" i="2"/>
  <c r="U92" i="2"/>
  <c r="V92" i="2"/>
  <c r="W92" i="2"/>
  <c r="X92" i="2"/>
  <c r="X91" i="2"/>
  <c r="X90" i="2"/>
  <c r="X89" i="2"/>
  <c r="X88" i="2"/>
  <c r="X87" i="2"/>
  <c r="X86" i="2"/>
  <c r="X85" i="2"/>
  <c r="Q92" i="2"/>
  <c r="Q91" i="2"/>
  <c r="Q90" i="2"/>
  <c r="Q89" i="2"/>
  <c r="Q88" i="2"/>
  <c r="Q87" i="2"/>
  <c r="Q86" i="2"/>
  <c r="Q85" i="2"/>
  <c r="P92" i="2"/>
  <c r="P91" i="2"/>
  <c r="P90" i="2"/>
  <c r="P89" i="2"/>
  <c r="P88" i="2"/>
  <c r="P87" i="2"/>
  <c r="P86" i="2"/>
  <c r="P85" i="2"/>
  <c r="N92" i="2"/>
  <c r="O92" i="2" s="1"/>
  <c r="N91" i="2"/>
  <c r="O91" i="2" s="1"/>
  <c r="N90" i="2"/>
  <c r="O90" i="2" s="1"/>
  <c r="N89" i="2"/>
  <c r="O89" i="2" s="1"/>
  <c r="N88" i="2"/>
  <c r="O88" i="2" s="1"/>
  <c r="N87" i="2"/>
  <c r="O87" i="2" s="1"/>
  <c r="N86" i="2"/>
  <c r="O86" i="2" s="1"/>
  <c r="N85" i="2"/>
  <c r="O85" i="2" s="1"/>
  <c r="M92" i="2"/>
  <c r="M91" i="2"/>
  <c r="M90" i="2"/>
  <c r="M89" i="2"/>
  <c r="M88" i="2"/>
  <c r="M87" i="2"/>
  <c r="M86" i="2"/>
  <c r="M85" i="2"/>
  <c r="A86" i="2"/>
  <c r="A87" i="2"/>
  <c r="A88" i="2"/>
  <c r="A89" i="2"/>
  <c r="A90" i="2"/>
  <c r="A91" i="2"/>
  <c r="A92" i="2"/>
  <c r="A85" i="2"/>
  <c r="R77" i="2"/>
  <c r="S77" i="2"/>
  <c r="W77" i="2" s="1"/>
  <c r="T77" i="2"/>
  <c r="U77" i="2"/>
  <c r="V77" i="2"/>
  <c r="R78" i="2"/>
  <c r="S78" i="2"/>
  <c r="T78" i="2"/>
  <c r="U78" i="2"/>
  <c r="V78" i="2"/>
  <c r="W78" i="2"/>
  <c r="R79" i="2"/>
  <c r="S79" i="2"/>
  <c r="T79" i="2"/>
  <c r="U79" i="2"/>
  <c r="V79" i="2"/>
  <c r="W79" i="2"/>
  <c r="R80" i="2"/>
  <c r="W80" i="2" s="1"/>
  <c r="S80" i="2"/>
  <c r="T80" i="2"/>
  <c r="U80" i="2"/>
  <c r="V80" i="2"/>
  <c r="R81" i="2"/>
  <c r="S81" i="2"/>
  <c r="W81" i="2" s="1"/>
  <c r="T81" i="2"/>
  <c r="U81" i="2"/>
  <c r="V81" i="2"/>
  <c r="R82" i="2"/>
  <c r="S82" i="2"/>
  <c r="T82" i="2"/>
  <c r="U82" i="2"/>
  <c r="V82" i="2"/>
  <c r="W82" i="2"/>
  <c r="R83" i="2"/>
  <c r="S83" i="2"/>
  <c r="T83" i="2"/>
  <c r="U83" i="2"/>
  <c r="V83" i="2"/>
  <c r="W83" i="2"/>
  <c r="R84" i="2"/>
  <c r="W84" i="2" s="1"/>
  <c r="S84" i="2"/>
  <c r="T84" i="2"/>
  <c r="U84" i="2"/>
  <c r="V84" i="2"/>
  <c r="X84" i="2"/>
  <c r="X83" i="2"/>
  <c r="X82" i="2"/>
  <c r="X81" i="2"/>
  <c r="X80" i="2"/>
  <c r="X79" i="2"/>
  <c r="X78" i="2"/>
  <c r="X77" i="2"/>
  <c r="Q84" i="2"/>
  <c r="Q83" i="2"/>
  <c r="Q82" i="2"/>
  <c r="Q81" i="2"/>
  <c r="Q80" i="2"/>
  <c r="Q79" i="2"/>
  <c r="Q78" i="2"/>
  <c r="Q77" i="2"/>
  <c r="P84" i="2"/>
  <c r="P83" i="2"/>
  <c r="P82" i="2"/>
  <c r="P81" i="2"/>
  <c r="P80" i="2"/>
  <c r="P79" i="2"/>
  <c r="P78" i="2"/>
  <c r="P77" i="2"/>
  <c r="N84" i="2"/>
  <c r="O84" i="2" s="1"/>
  <c r="N83" i="2"/>
  <c r="O83" i="2" s="1"/>
  <c r="N82" i="2"/>
  <c r="O82" i="2" s="1"/>
  <c r="N81" i="2"/>
  <c r="O81" i="2" s="1"/>
  <c r="N80" i="2"/>
  <c r="O80" i="2" s="1"/>
  <c r="N79" i="2"/>
  <c r="O79" i="2" s="1"/>
  <c r="N78" i="2"/>
  <c r="O78" i="2" s="1"/>
  <c r="N77" i="2"/>
  <c r="O77" i="2"/>
  <c r="M84" i="2"/>
  <c r="M83" i="2"/>
  <c r="M82" i="2"/>
  <c r="M81" i="2"/>
  <c r="M80" i="2"/>
  <c r="M79" i="2"/>
  <c r="M78" i="2"/>
  <c r="M77" i="2"/>
  <c r="A79" i="2"/>
  <c r="A80" i="2"/>
  <c r="A81" i="2"/>
  <c r="A82" i="2"/>
  <c r="A83" i="2"/>
  <c r="A84" i="2"/>
  <c r="A78" i="2"/>
  <c r="A77" i="2"/>
  <c r="W67" i="2"/>
  <c r="W68" i="2"/>
  <c r="W69" i="2"/>
  <c r="W70" i="2"/>
  <c r="W71" i="2"/>
  <c r="W72" i="2"/>
  <c r="W73" i="2"/>
  <c r="W74" i="2"/>
  <c r="W75" i="2"/>
  <c r="W76" i="2"/>
  <c r="V67" i="2"/>
  <c r="V68" i="2"/>
  <c r="V69" i="2"/>
  <c r="V70" i="2"/>
  <c r="V71" i="2"/>
  <c r="V72" i="2"/>
  <c r="V73" i="2"/>
  <c r="V74" i="2"/>
  <c r="V75" i="2"/>
  <c r="V76" i="2"/>
  <c r="U67" i="2"/>
  <c r="U68" i="2"/>
  <c r="U69" i="2"/>
  <c r="U70" i="2"/>
  <c r="U71" i="2"/>
  <c r="U72" i="2"/>
  <c r="U73" i="2"/>
  <c r="U74" i="2"/>
  <c r="U75" i="2"/>
  <c r="U76" i="2"/>
  <c r="T67" i="2"/>
  <c r="T68" i="2"/>
  <c r="T69" i="2"/>
  <c r="T70" i="2"/>
  <c r="T71" i="2"/>
  <c r="T72" i="2"/>
  <c r="T73" i="2"/>
  <c r="T74" i="2"/>
  <c r="T75" i="2"/>
  <c r="T76" i="2"/>
  <c r="S67" i="2"/>
  <c r="S68" i="2"/>
  <c r="S69" i="2"/>
  <c r="S70" i="2"/>
  <c r="S71" i="2"/>
  <c r="S72" i="2"/>
  <c r="S73" i="2"/>
  <c r="S74" i="2"/>
  <c r="S75" i="2"/>
  <c r="S76" i="2"/>
  <c r="R67" i="2"/>
  <c r="R68" i="2"/>
  <c r="R69" i="2"/>
  <c r="R70" i="2"/>
  <c r="R71" i="2"/>
  <c r="R72" i="2"/>
  <c r="R73" i="2"/>
  <c r="R74" i="2"/>
  <c r="R75" i="2"/>
  <c r="R76" i="2"/>
  <c r="X76" i="2"/>
  <c r="X75" i="2"/>
  <c r="X74" i="2"/>
  <c r="X73" i="2"/>
  <c r="X72" i="2"/>
  <c r="X71" i="2"/>
  <c r="X70" i="2"/>
  <c r="X69" i="2"/>
  <c r="X68" i="2"/>
  <c r="X67" i="2"/>
  <c r="Q76" i="2"/>
  <c r="Q75" i="2"/>
  <c r="Q74" i="2"/>
  <c r="Q73" i="2"/>
  <c r="Q72" i="2"/>
  <c r="Q71" i="2"/>
  <c r="Q70" i="2"/>
  <c r="Q69" i="2"/>
  <c r="Q68" i="2"/>
  <c r="Q67" i="2"/>
  <c r="P76" i="2"/>
  <c r="P75" i="2"/>
  <c r="P74" i="2"/>
  <c r="P73" i="2"/>
  <c r="P72" i="2"/>
  <c r="P71" i="2"/>
  <c r="P70" i="2"/>
  <c r="P69" i="2"/>
  <c r="P68" i="2"/>
  <c r="P67" i="2"/>
  <c r="N76" i="2"/>
  <c r="O76" i="2"/>
  <c r="N75" i="2"/>
  <c r="O75" i="2"/>
  <c r="N74" i="2"/>
  <c r="O74" i="2" s="1"/>
  <c r="N73" i="2"/>
  <c r="O73" i="2" s="1"/>
  <c r="N72" i="2"/>
  <c r="O72" i="2" s="1"/>
  <c r="N71" i="2"/>
  <c r="O71" i="2" s="1"/>
  <c r="N70" i="2"/>
  <c r="O70" i="2" s="1"/>
  <c r="N69" i="2"/>
  <c r="O69" i="2" s="1"/>
  <c r="N68" i="2"/>
  <c r="O68" i="2" s="1"/>
  <c r="N67" i="2"/>
  <c r="O67" i="2"/>
  <c r="M76" i="2"/>
  <c r="M75" i="2"/>
  <c r="M74" i="2"/>
  <c r="M73" i="2"/>
  <c r="M72" i="2"/>
  <c r="M71" i="2"/>
  <c r="M70" i="2"/>
  <c r="M69" i="2"/>
  <c r="M68" i="2"/>
  <c r="M67" i="2"/>
  <c r="A69" i="2"/>
  <c r="A70" i="2"/>
  <c r="A71" i="2"/>
  <c r="A72" i="2"/>
  <c r="A73" i="2"/>
  <c r="A74" i="2"/>
  <c r="A75" i="2"/>
  <c r="A76" i="2"/>
  <c r="A68" i="2"/>
  <c r="A67" i="2"/>
  <c r="W58" i="2"/>
  <c r="W59" i="2"/>
  <c r="W60" i="2"/>
  <c r="W61" i="2"/>
  <c r="W62" i="2"/>
  <c r="W63" i="2"/>
  <c r="W64" i="2"/>
  <c r="W65" i="2"/>
  <c r="W66" i="2"/>
  <c r="V58" i="2"/>
  <c r="V59" i="2"/>
  <c r="V60" i="2"/>
  <c r="V61" i="2"/>
  <c r="V62" i="2"/>
  <c r="V63" i="2"/>
  <c r="V64" i="2"/>
  <c r="V65" i="2"/>
  <c r="V66" i="2"/>
  <c r="U58" i="2"/>
  <c r="U59" i="2"/>
  <c r="U60" i="2"/>
  <c r="U61" i="2"/>
  <c r="U62" i="2"/>
  <c r="U63" i="2"/>
  <c r="U64" i="2"/>
  <c r="U65" i="2"/>
  <c r="U66" i="2"/>
  <c r="T58" i="2"/>
  <c r="T59" i="2"/>
  <c r="T60" i="2"/>
  <c r="T61" i="2"/>
  <c r="T62" i="2"/>
  <c r="T63" i="2"/>
  <c r="T64" i="2"/>
  <c r="T65" i="2"/>
  <c r="T66" i="2"/>
  <c r="S58" i="2"/>
  <c r="S59" i="2"/>
  <c r="S60" i="2"/>
  <c r="S61" i="2"/>
  <c r="S62" i="2"/>
  <c r="S63" i="2"/>
  <c r="S64" i="2"/>
  <c r="S65" i="2"/>
  <c r="S66" i="2"/>
  <c r="R58" i="2"/>
  <c r="R59" i="2"/>
  <c r="R60" i="2"/>
  <c r="R61" i="2"/>
  <c r="R62" i="2"/>
  <c r="R63" i="2"/>
  <c r="R64" i="2"/>
  <c r="R65" i="2"/>
  <c r="R66" i="2"/>
  <c r="X66" i="2"/>
  <c r="X65" i="2"/>
  <c r="X64" i="2"/>
  <c r="X63" i="2"/>
  <c r="X62" i="2"/>
  <c r="X61" i="2"/>
  <c r="X60" i="2"/>
  <c r="X59" i="2"/>
  <c r="X58" i="2"/>
  <c r="Q66" i="2"/>
  <c r="Q65" i="2"/>
  <c r="Q64" i="2"/>
  <c r="Q63" i="2"/>
  <c r="Q62" i="2"/>
  <c r="Q61" i="2"/>
  <c r="Q60" i="2"/>
  <c r="Q59" i="2"/>
  <c r="Q58" i="2"/>
  <c r="P66" i="2"/>
  <c r="P65" i="2"/>
  <c r="P64" i="2"/>
  <c r="P63" i="2"/>
  <c r="P62" i="2"/>
  <c r="P61" i="2"/>
  <c r="P60" i="2"/>
  <c r="P59" i="2"/>
  <c r="P58" i="2"/>
  <c r="N66" i="2"/>
  <c r="O66" i="2"/>
  <c r="N65" i="2"/>
  <c r="O65" i="2" s="1"/>
  <c r="N64" i="2"/>
  <c r="O64" i="2" s="1"/>
  <c r="N63" i="2"/>
  <c r="O63" i="2" s="1"/>
  <c r="N62" i="2"/>
  <c r="O62" i="2" s="1"/>
  <c r="N61" i="2"/>
  <c r="O61" i="2" s="1"/>
  <c r="N60" i="2"/>
  <c r="O60" i="2" s="1"/>
  <c r="N59" i="2"/>
  <c r="O59" i="2" s="1"/>
  <c r="N58" i="2"/>
  <c r="O58" i="2" s="1"/>
  <c r="M66" i="2"/>
  <c r="M65" i="2"/>
  <c r="M64" i="2"/>
  <c r="M63" i="2"/>
  <c r="M62" i="2"/>
  <c r="M61" i="2"/>
  <c r="M60" i="2"/>
  <c r="M59" i="2"/>
  <c r="M58" i="2"/>
  <c r="A60" i="2"/>
  <c r="A61" i="2"/>
  <c r="A62" i="2"/>
  <c r="A63" i="2"/>
  <c r="A64" i="2"/>
  <c r="A65" i="2"/>
  <c r="A66" i="2"/>
  <c r="A59" i="2"/>
  <c r="A58" i="2"/>
  <c r="W50" i="2"/>
  <c r="W51" i="2"/>
  <c r="W52" i="2"/>
  <c r="W53" i="2"/>
  <c r="W54" i="2"/>
  <c r="W55" i="2"/>
  <c r="W56" i="2"/>
  <c r="W57" i="2"/>
  <c r="V50" i="2"/>
  <c r="V51" i="2"/>
  <c r="V52" i="2"/>
  <c r="V53" i="2"/>
  <c r="V54" i="2"/>
  <c r="V55" i="2"/>
  <c r="V56" i="2"/>
  <c r="V57" i="2"/>
  <c r="U50" i="2"/>
  <c r="U51" i="2"/>
  <c r="U52" i="2"/>
  <c r="U53" i="2"/>
  <c r="U54" i="2"/>
  <c r="U55" i="2"/>
  <c r="U56" i="2"/>
  <c r="U57" i="2"/>
  <c r="T50" i="2"/>
  <c r="T51" i="2"/>
  <c r="T52" i="2"/>
  <c r="T53" i="2"/>
  <c r="T54" i="2"/>
  <c r="T55" i="2"/>
  <c r="T56" i="2"/>
  <c r="T57" i="2"/>
  <c r="S50" i="2"/>
  <c r="S51" i="2"/>
  <c r="S52" i="2"/>
  <c r="S53" i="2"/>
  <c r="S54" i="2"/>
  <c r="S55" i="2"/>
  <c r="S56" i="2"/>
  <c r="S57" i="2"/>
  <c r="R50" i="2"/>
  <c r="R51" i="2"/>
  <c r="R52" i="2"/>
  <c r="R53" i="2"/>
  <c r="R54" i="2"/>
  <c r="R55" i="2"/>
  <c r="R56" i="2"/>
  <c r="R57" i="2"/>
  <c r="X57" i="2"/>
  <c r="X56" i="2"/>
  <c r="X55" i="2"/>
  <c r="X54" i="2"/>
  <c r="X53" i="2"/>
  <c r="X52" i="2"/>
  <c r="X51" i="2"/>
  <c r="X50" i="2"/>
  <c r="Q57" i="2"/>
  <c r="Q56" i="2"/>
  <c r="Q55" i="2"/>
  <c r="Q54" i="2"/>
  <c r="Q53" i="2"/>
  <c r="Q52" i="2"/>
  <c r="Q51" i="2"/>
  <c r="Q50" i="2"/>
  <c r="P57" i="2"/>
  <c r="P56" i="2"/>
  <c r="P55" i="2"/>
  <c r="P54" i="2"/>
  <c r="P53" i="2"/>
  <c r="P52" i="2"/>
  <c r="P51" i="2"/>
  <c r="P50" i="2"/>
  <c r="N57" i="2"/>
  <c r="O57" i="2" s="1"/>
  <c r="N56" i="2"/>
  <c r="O56" i="2" s="1"/>
  <c r="N55" i="2"/>
  <c r="O55" i="2" s="1"/>
  <c r="N54" i="2"/>
  <c r="O54" i="2" s="1"/>
  <c r="N53" i="2"/>
  <c r="O53" i="2" s="1"/>
  <c r="N52" i="2"/>
  <c r="O52" i="2" s="1"/>
  <c r="N51" i="2"/>
  <c r="O51" i="2" s="1"/>
  <c r="N50" i="2"/>
  <c r="O50" i="2"/>
  <c r="M57" i="2"/>
  <c r="M56" i="2"/>
  <c r="M55" i="2"/>
  <c r="M54" i="2"/>
  <c r="M53" i="2"/>
  <c r="M52" i="2"/>
  <c r="M51" i="2"/>
  <c r="M50" i="2"/>
  <c r="A52" i="2"/>
  <c r="A53" i="2"/>
  <c r="A54" i="2"/>
  <c r="A55" i="2"/>
  <c r="A56" i="2"/>
  <c r="A57" i="2"/>
  <c r="A51" i="2"/>
  <c r="A50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V39" i="2"/>
  <c r="V40" i="2"/>
  <c r="V41" i="2"/>
  <c r="V42" i="2"/>
  <c r="V43" i="2"/>
  <c r="V44" i="2"/>
  <c r="V45" i="2"/>
  <c r="V46" i="2"/>
  <c r="V47" i="2"/>
  <c r="V48" i="2"/>
  <c r="V49" i="2"/>
  <c r="U39" i="2"/>
  <c r="U40" i="2"/>
  <c r="U41" i="2"/>
  <c r="U42" i="2"/>
  <c r="U43" i="2"/>
  <c r="U44" i="2"/>
  <c r="U45" i="2"/>
  <c r="U46" i="2"/>
  <c r="U47" i="2"/>
  <c r="U48" i="2"/>
  <c r="U49" i="2"/>
  <c r="T39" i="2"/>
  <c r="T40" i="2"/>
  <c r="T41" i="2"/>
  <c r="T42" i="2"/>
  <c r="T43" i="2"/>
  <c r="T44" i="2"/>
  <c r="T45" i="2"/>
  <c r="T46" i="2"/>
  <c r="T47" i="2"/>
  <c r="T48" i="2"/>
  <c r="T49" i="2"/>
  <c r="S39" i="2"/>
  <c r="S40" i="2"/>
  <c r="S41" i="2"/>
  <c r="S42" i="2"/>
  <c r="S43" i="2"/>
  <c r="S44" i="2"/>
  <c r="S45" i="2"/>
  <c r="S46" i="2"/>
  <c r="S47" i="2"/>
  <c r="S48" i="2"/>
  <c r="S49" i="2"/>
  <c r="R39" i="2"/>
  <c r="R40" i="2"/>
  <c r="R41" i="2"/>
  <c r="R42" i="2"/>
  <c r="R43" i="2"/>
  <c r="R44" i="2"/>
  <c r="R45" i="2"/>
  <c r="R46" i="2"/>
  <c r="R47" i="2"/>
  <c r="R48" i="2"/>
  <c r="R49" i="2"/>
  <c r="X49" i="2"/>
  <c r="X48" i="2"/>
  <c r="X47" i="2"/>
  <c r="X46" i="2"/>
  <c r="X45" i="2"/>
  <c r="X44" i="2"/>
  <c r="X43" i="2"/>
  <c r="X42" i="2"/>
  <c r="X41" i="2"/>
  <c r="X40" i="2"/>
  <c r="X39" i="2"/>
  <c r="Q49" i="2"/>
  <c r="Q48" i="2"/>
  <c r="Q47" i="2"/>
  <c r="Q46" i="2"/>
  <c r="Q45" i="2"/>
  <c r="Q44" i="2"/>
  <c r="Q43" i="2"/>
  <c r="Q42" i="2"/>
  <c r="Q41" i="2"/>
  <c r="Q40" i="2"/>
  <c r="Q39" i="2"/>
  <c r="P49" i="2"/>
  <c r="P48" i="2"/>
  <c r="P47" i="2"/>
  <c r="P46" i="2"/>
  <c r="P45" i="2"/>
  <c r="P44" i="2"/>
  <c r="P43" i="2"/>
  <c r="P42" i="2"/>
  <c r="P41" i="2"/>
  <c r="P40" i="2"/>
  <c r="P39" i="2"/>
  <c r="N49" i="2"/>
  <c r="O49" i="2" s="1"/>
  <c r="N48" i="2"/>
  <c r="O48" i="2" s="1"/>
  <c r="N47" i="2"/>
  <c r="O47" i="2" s="1"/>
  <c r="N46" i="2"/>
  <c r="O46" i="2" s="1"/>
  <c r="N45" i="2"/>
  <c r="O45" i="2" s="1"/>
  <c r="N44" i="2"/>
  <c r="O44" i="2"/>
  <c r="N43" i="2"/>
  <c r="O43" i="2" s="1"/>
  <c r="N42" i="2"/>
  <c r="O42" i="2" s="1"/>
  <c r="N41" i="2"/>
  <c r="O41" i="2" s="1"/>
  <c r="N40" i="2"/>
  <c r="O40" i="2" s="1"/>
  <c r="N39" i="2"/>
  <c r="O39" i="2" s="1"/>
  <c r="M49" i="2"/>
  <c r="M48" i="2"/>
  <c r="M47" i="2"/>
  <c r="M46" i="2"/>
  <c r="M45" i="2"/>
  <c r="M44" i="2"/>
  <c r="M43" i="2"/>
  <c r="M42" i="2"/>
  <c r="M41" i="2"/>
  <c r="M40" i="2"/>
  <c r="M39" i="2"/>
  <c r="A41" i="2"/>
  <c r="A42" i="2"/>
  <c r="A43" i="2"/>
  <c r="A44" i="2"/>
  <c r="A45" i="2"/>
  <c r="A46" i="2"/>
  <c r="A47" i="2"/>
  <c r="A48" i="2"/>
  <c r="A49" i="2"/>
  <c r="A40" i="2"/>
  <c r="A39" i="2"/>
  <c r="V30" i="2"/>
  <c r="V31" i="2"/>
  <c r="V32" i="2"/>
  <c r="V33" i="2"/>
  <c r="V34" i="2"/>
  <c r="V35" i="2"/>
  <c r="V36" i="2"/>
  <c r="V37" i="2"/>
  <c r="V38" i="2"/>
  <c r="U30" i="2"/>
  <c r="U31" i="2"/>
  <c r="U32" i="2"/>
  <c r="U33" i="2"/>
  <c r="U34" i="2"/>
  <c r="U35" i="2"/>
  <c r="U36" i="2"/>
  <c r="U37" i="2"/>
  <c r="U38" i="2"/>
  <c r="T30" i="2"/>
  <c r="T31" i="2"/>
  <c r="T32" i="2"/>
  <c r="T33" i="2"/>
  <c r="T34" i="2"/>
  <c r="T35" i="2"/>
  <c r="T36" i="2"/>
  <c r="T37" i="2"/>
  <c r="T38" i="2"/>
  <c r="S30" i="2"/>
  <c r="S31" i="2"/>
  <c r="S32" i="2"/>
  <c r="S33" i="2"/>
  <c r="S34" i="2"/>
  <c r="S35" i="2"/>
  <c r="S36" i="2"/>
  <c r="S37" i="2"/>
  <c r="S38" i="2"/>
  <c r="R30" i="2"/>
  <c r="R31" i="2"/>
  <c r="R32" i="2"/>
  <c r="R33" i="2"/>
  <c r="R34" i="2"/>
  <c r="R35" i="2"/>
  <c r="R36" i="2"/>
  <c r="R37" i="2"/>
  <c r="R38" i="2"/>
  <c r="X38" i="2"/>
  <c r="X37" i="2"/>
  <c r="X36" i="2"/>
  <c r="X35" i="2"/>
  <c r="X34" i="2"/>
  <c r="X33" i="2"/>
  <c r="X32" i="2"/>
  <c r="X31" i="2"/>
  <c r="X30" i="2"/>
  <c r="Q38" i="2"/>
  <c r="Q37" i="2"/>
  <c r="Q36" i="2"/>
  <c r="Q35" i="2"/>
  <c r="Q34" i="2"/>
  <c r="Q33" i="2"/>
  <c r="Q32" i="2"/>
  <c r="Q31" i="2"/>
  <c r="Q30" i="2"/>
  <c r="P38" i="2"/>
  <c r="P37" i="2"/>
  <c r="P36" i="2"/>
  <c r="P35" i="2"/>
  <c r="P34" i="2"/>
  <c r="P33" i="2"/>
  <c r="P32" i="2"/>
  <c r="P31" i="2"/>
  <c r="P30" i="2"/>
  <c r="N38" i="2"/>
  <c r="O38" i="2" s="1"/>
  <c r="N37" i="2"/>
  <c r="O37" i="2" s="1"/>
  <c r="N36" i="2"/>
  <c r="O36" i="2" s="1"/>
  <c r="N35" i="2"/>
  <c r="O35" i="2" s="1"/>
  <c r="N34" i="2"/>
  <c r="O34" i="2"/>
  <c r="N33" i="2"/>
  <c r="O33" i="2"/>
  <c r="N32" i="2"/>
  <c r="O32" i="2" s="1"/>
  <c r="N31" i="2"/>
  <c r="O31" i="2" s="1"/>
  <c r="N30" i="2"/>
  <c r="O30" i="2" s="1"/>
  <c r="M38" i="2"/>
  <c r="M37" i="2"/>
  <c r="M36" i="2"/>
  <c r="M35" i="2"/>
  <c r="M34" i="2"/>
  <c r="M33" i="2"/>
  <c r="M32" i="2"/>
  <c r="M31" i="2"/>
  <c r="M30" i="2"/>
  <c r="A32" i="2"/>
  <c r="A33" i="2"/>
  <c r="A34" i="2"/>
  <c r="A35" i="2"/>
  <c r="A36" i="2"/>
  <c r="A37" i="2"/>
  <c r="A38" i="2"/>
  <c r="A31" i="2"/>
  <c r="A30" i="2"/>
  <c r="A22" i="2"/>
  <c r="A23" i="2"/>
  <c r="A25" i="2"/>
  <c r="A26" i="2"/>
  <c r="A27" i="2"/>
  <c r="A28" i="2"/>
  <c r="A29" i="2"/>
  <c r="A24" i="2"/>
  <c r="X23" i="2"/>
  <c r="X24" i="2"/>
  <c r="X25" i="2"/>
  <c r="X26" i="2"/>
  <c r="X27" i="2"/>
  <c r="X28" i="2"/>
  <c r="X29" i="2"/>
  <c r="V23" i="2"/>
  <c r="V24" i="2"/>
  <c r="V25" i="2"/>
  <c r="V26" i="2"/>
  <c r="V27" i="2"/>
  <c r="V28" i="2"/>
  <c r="V29" i="2"/>
  <c r="U23" i="2"/>
  <c r="U24" i="2"/>
  <c r="U25" i="2"/>
  <c r="U26" i="2"/>
  <c r="U27" i="2"/>
  <c r="U28" i="2"/>
  <c r="U29" i="2"/>
  <c r="T23" i="2"/>
  <c r="T24" i="2"/>
  <c r="T25" i="2"/>
  <c r="T26" i="2"/>
  <c r="T27" i="2"/>
  <c r="T28" i="2"/>
  <c r="T29" i="2"/>
  <c r="S23" i="2"/>
  <c r="S24" i="2"/>
  <c r="S25" i="2"/>
  <c r="S26" i="2"/>
  <c r="S27" i="2"/>
  <c r="S28" i="2"/>
  <c r="S29" i="2"/>
  <c r="R23" i="2"/>
  <c r="R24" i="2"/>
  <c r="R25" i="2"/>
  <c r="R26" i="2"/>
  <c r="R27" i="2"/>
  <c r="R28" i="2"/>
  <c r="R29" i="2"/>
  <c r="Q23" i="2"/>
  <c r="Q24" i="2"/>
  <c r="Q25" i="2"/>
  <c r="Q26" i="2"/>
  <c r="Q27" i="2"/>
  <c r="Q28" i="2"/>
  <c r="Q29" i="2"/>
  <c r="P23" i="2"/>
  <c r="P24" i="2"/>
  <c r="P25" i="2"/>
  <c r="P26" i="2"/>
  <c r="P27" i="2"/>
  <c r="P28" i="2"/>
  <c r="P29" i="2"/>
  <c r="O23" i="2"/>
  <c r="O24" i="2"/>
  <c r="O25" i="2"/>
  <c r="O26" i="2"/>
  <c r="O27" i="2"/>
  <c r="O28" i="2"/>
  <c r="O29" i="2"/>
  <c r="N23" i="2"/>
  <c r="N24" i="2"/>
  <c r="N25" i="2"/>
  <c r="N26" i="2"/>
  <c r="N27" i="2"/>
  <c r="N28" i="2"/>
  <c r="N29" i="2"/>
  <c r="M23" i="2"/>
  <c r="M24" i="2"/>
  <c r="M25" i="2"/>
  <c r="M26" i="2"/>
  <c r="M27" i="2"/>
  <c r="M28" i="2"/>
  <c r="M29" i="2"/>
  <c r="X22" i="2"/>
  <c r="V22" i="2"/>
  <c r="T22" i="2"/>
  <c r="S22" i="2"/>
  <c r="U22" i="2"/>
  <c r="R22" i="2"/>
  <c r="O22" i="2"/>
  <c r="Q22" i="2"/>
  <c r="P22" i="2"/>
  <c r="N22" i="2"/>
  <c r="M22" i="2"/>
</calcChain>
</file>

<file path=xl/sharedStrings.xml><?xml version="1.0" encoding="utf-8"?>
<sst xmlns="http://schemas.openxmlformats.org/spreadsheetml/2006/main" count="141" uniqueCount="74">
  <si>
    <t>Cable Name</t>
  </si>
  <si>
    <t>Mat1</t>
  </si>
  <si>
    <t>Mat2</t>
  </si>
  <si>
    <t>Mat3</t>
  </si>
  <si>
    <t>Mat5</t>
  </si>
  <si>
    <t>Mat4</t>
  </si>
  <si>
    <t>D1</t>
  </si>
  <si>
    <t>D2</t>
  </si>
  <si>
    <t>D3</t>
  </si>
  <si>
    <t>e4</t>
  </si>
  <si>
    <t>D5</t>
  </si>
  <si>
    <t>E (Pa)</t>
  </si>
  <si>
    <t>Dimensions (m)</t>
  </si>
  <si>
    <t>EI</t>
  </si>
  <si>
    <t>m</t>
  </si>
  <si>
    <t>xxx</t>
  </si>
  <si>
    <t>Khalak et al. 1999 (from Ogink and Metrikine, 2010)</t>
  </si>
  <si>
    <t>Govordhan and Williamson 2000</t>
  </si>
  <si>
    <t>Cable properties</t>
  </si>
  <si>
    <t>3500 &lt; Re &lt; 10000</t>
  </si>
  <si>
    <t>Inputs</t>
  </si>
  <si>
    <t>D =</t>
  </si>
  <si>
    <t>[m]</t>
  </si>
  <si>
    <t>Fluid</t>
  </si>
  <si>
    <t>m*</t>
  </si>
  <si>
    <t>Vn1</t>
  </si>
  <si>
    <t>Vn2</t>
  </si>
  <si>
    <t>Vn3</t>
  </si>
  <si>
    <t>[kg/m3]</t>
  </si>
  <si>
    <t>[m2]</t>
  </si>
  <si>
    <t>m =</t>
  </si>
  <si>
    <t>EI =</t>
  </si>
  <si>
    <t>[N]</t>
  </si>
  <si>
    <t>Simply supported Euler-Bernoulli beam</t>
  </si>
  <si>
    <t>Nat. frequencies</t>
  </si>
  <si>
    <t>w1 =</t>
  </si>
  <si>
    <t>[rad/s]</t>
  </si>
  <si>
    <t>f1 =</t>
  </si>
  <si>
    <t>[Hz]</t>
  </si>
  <si>
    <t>w2 =</t>
  </si>
  <si>
    <t>f2 =</t>
  </si>
  <si>
    <t>w3 =</t>
  </si>
  <si>
    <t>f3 =</t>
  </si>
  <si>
    <t>w4 =</t>
  </si>
  <si>
    <t>f4 =</t>
  </si>
  <si>
    <t>w5 =</t>
  </si>
  <si>
    <t>f5 =</t>
  </si>
  <si>
    <t>w6 =</t>
  </si>
  <si>
    <t>f6 =</t>
  </si>
  <si>
    <t>Dimensionless Parameters</t>
  </si>
  <si>
    <t>m* =</t>
  </si>
  <si>
    <t>wn =</t>
  </si>
  <si>
    <t>fn =</t>
  </si>
  <si>
    <t>Using Khlak et al. 1999, m*=10,3</t>
  </si>
  <si>
    <t>Upper Branch</t>
  </si>
  <si>
    <t>&lt; Flow velocity &lt;</t>
  </si>
  <si>
    <t>[m/s]</t>
  </si>
  <si>
    <t>Lower Branch</t>
  </si>
  <si>
    <t>Using Govordhan and Williamson 2000, m*=8,63</t>
  </si>
  <si>
    <t>20.6</t>
  </si>
  <si>
    <t>Cable type</t>
  </si>
  <si>
    <t>USER SPECIFIED</t>
  </si>
  <si>
    <t>User specified</t>
  </si>
  <si>
    <t>Using Khlak et al. 1999, m*=2,4</t>
  </si>
  <si>
    <t>[kg/m]</t>
  </si>
  <si>
    <t>Source: Nexans, Submarine power cables</t>
  </si>
  <si>
    <t>Bending stiffness (EI)</t>
  </si>
  <si>
    <t>Diameter (D)</t>
  </si>
  <si>
    <t>Unit mass (m)</t>
  </si>
  <si>
    <t>Length (L)</t>
  </si>
  <si>
    <t>Tension (T)</t>
  </si>
  <si>
    <t>Cross-section area (A)</t>
  </si>
  <si>
    <t>Density</t>
  </si>
  <si>
    <t>(F)2XS(FL)2Y&gt;c&lt;RAA 12/20(24) kV_240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</si>
</sst>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0" xfId="0" applyFill="1"/>
    <xf numFmtId="0" fontId="0" fillId="0" borderId="7" xfId="0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6" xfId="0" applyBorder="1" applyAlignment="1">
      <alignment horizontal="right"/>
    </xf>
    <xf numFmtId="0" fontId="0" fillId="0" borderId="1" xfId="0" applyBorder="1"/>
    <xf numFmtId="0" fontId="0" fillId="0" borderId="11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2" fillId="3" borderId="0" xfId="0" applyFont="1" applyFill="1"/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0" xfId="0" applyFont="1" applyFill="1" applyBorder="1" applyAlignment="1"/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 textRotation="90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Relationship Id="rId9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5</xdr:row>
      <xdr:rowOff>57150</xdr:rowOff>
    </xdr:from>
    <xdr:to>
      <xdr:col>14</xdr:col>
      <xdr:colOff>390525</xdr:colOff>
      <xdr:row>17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038225"/>
          <a:ext cx="22002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57150</xdr:colOff>
      <xdr:row>19</xdr:row>
      <xdr:rowOff>19050</xdr:rowOff>
    </xdr:from>
    <xdr:to>
      <xdr:col>14</xdr:col>
      <xdr:colOff>428625</xdr:colOff>
      <xdr:row>31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3705225"/>
          <a:ext cx="2200275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171450</xdr:colOff>
      <xdr:row>11</xdr:row>
      <xdr:rowOff>0</xdr:rowOff>
    </xdr:from>
    <xdr:to>
      <xdr:col>12</xdr:col>
      <xdr:colOff>171450</xdr:colOff>
      <xdr:row>15</xdr:row>
      <xdr:rowOff>47625</xdr:rowOff>
    </xdr:to>
    <xdr:cxnSp macro="">
      <xdr:nvCxnSpPr>
        <xdr:cNvPr id="4" name="Straight Connector 3"/>
        <xdr:cNvCxnSpPr/>
      </xdr:nvCxnSpPr>
      <xdr:spPr>
        <a:xfrm>
          <a:off x="8858250" y="2152650"/>
          <a:ext cx="0" cy="80962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485775</xdr:colOff>
      <xdr:row>11</xdr:row>
      <xdr:rowOff>28575</xdr:rowOff>
    </xdr:from>
    <xdr:to>
      <xdr:col>12</xdr:col>
      <xdr:colOff>485775</xdr:colOff>
      <xdr:row>15</xdr:row>
      <xdr:rowOff>66675</xdr:rowOff>
    </xdr:to>
    <xdr:cxnSp macro="">
      <xdr:nvCxnSpPr>
        <xdr:cNvPr id="5" name="Straight Connector 4"/>
        <xdr:cNvCxnSpPr/>
      </xdr:nvCxnSpPr>
      <xdr:spPr>
        <a:xfrm>
          <a:off x="9172575" y="2181225"/>
          <a:ext cx="0" cy="80010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504825</xdr:colOff>
      <xdr:row>12</xdr:row>
      <xdr:rowOff>28575</xdr:rowOff>
    </xdr:from>
    <xdr:to>
      <xdr:col>13</xdr:col>
      <xdr:colOff>504825</xdr:colOff>
      <xdr:row>15</xdr:row>
      <xdr:rowOff>76200</xdr:rowOff>
    </xdr:to>
    <xdr:cxnSp macro="">
      <xdr:nvCxnSpPr>
        <xdr:cNvPr id="6" name="Straight Connector 5"/>
        <xdr:cNvCxnSpPr/>
      </xdr:nvCxnSpPr>
      <xdr:spPr>
        <a:xfrm>
          <a:off x="9801225" y="2371725"/>
          <a:ext cx="0" cy="61912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24</xdr:row>
      <xdr:rowOff>152400</xdr:rowOff>
    </xdr:from>
    <xdr:to>
      <xdr:col>12</xdr:col>
      <xdr:colOff>104775</xdr:colOff>
      <xdr:row>29</xdr:row>
      <xdr:rowOff>95250</xdr:rowOff>
    </xdr:to>
    <xdr:cxnSp macro="">
      <xdr:nvCxnSpPr>
        <xdr:cNvPr id="7" name="Straight Connector 6"/>
        <xdr:cNvCxnSpPr/>
      </xdr:nvCxnSpPr>
      <xdr:spPr>
        <a:xfrm>
          <a:off x="8143875" y="4791075"/>
          <a:ext cx="0" cy="89535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285750</xdr:colOff>
      <xdr:row>24</xdr:row>
      <xdr:rowOff>133350</xdr:rowOff>
    </xdr:from>
    <xdr:to>
      <xdr:col>12</xdr:col>
      <xdr:colOff>285750</xdr:colOff>
      <xdr:row>29</xdr:row>
      <xdr:rowOff>104775</xdr:rowOff>
    </xdr:to>
    <xdr:cxnSp macro="">
      <xdr:nvCxnSpPr>
        <xdr:cNvPr id="8" name="Straight Connector 7"/>
        <xdr:cNvCxnSpPr/>
      </xdr:nvCxnSpPr>
      <xdr:spPr>
        <a:xfrm>
          <a:off x="8324850" y="4772025"/>
          <a:ext cx="0" cy="92392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133350</xdr:colOff>
      <xdr:row>24</xdr:row>
      <xdr:rowOff>133350</xdr:rowOff>
    </xdr:from>
    <xdr:to>
      <xdr:col>13</xdr:col>
      <xdr:colOff>133350</xdr:colOff>
      <xdr:row>29</xdr:row>
      <xdr:rowOff>104775</xdr:rowOff>
    </xdr:to>
    <xdr:cxnSp macro="">
      <xdr:nvCxnSpPr>
        <xdr:cNvPr id="9" name="Straight Connector 8"/>
        <xdr:cNvCxnSpPr/>
      </xdr:nvCxnSpPr>
      <xdr:spPr>
        <a:xfrm>
          <a:off x="8782050" y="4772025"/>
          <a:ext cx="0" cy="92392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19050</xdr:colOff>
      <xdr:row>34</xdr:row>
      <xdr:rowOff>19050</xdr:rowOff>
    </xdr:from>
    <xdr:to>
      <xdr:col>14</xdr:col>
      <xdr:colOff>428625</xdr:colOff>
      <xdr:row>46</xdr:row>
      <xdr:rowOff>9525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562725"/>
          <a:ext cx="2238375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171450</xdr:colOff>
      <xdr:row>39</xdr:row>
      <xdr:rowOff>123825</xdr:rowOff>
    </xdr:from>
    <xdr:to>
      <xdr:col>12</xdr:col>
      <xdr:colOff>171450</xdr:colOff>
      <xdr:row>44</xdr:row>
      <xdr:rowOff>57150</xdr:rowOff>
    </xdr:to>
    <xdr:cxnSp macro="">
      <xdr:nvCxnSpPr>
        <xdr:cNvPr id="11" name="Straight Connector 10"/>
        <xdr:cNvCxnSpPr/>
      </xdr:nvCxnSpPr>
      <xdr:spPr>
        <a:xfrm>
          <a:off x="8210550" y="7620000"/>
          <a:ext cx="0" cy="88582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39</xdr:row>
      <xdr:rowOff>104775</xdr:rowOff>
    </xdr:from>
    <xdr:to>
      <xdr:col>12</xdr:col>
      <xdr:colOff>381000</xdr:colOff>
      <xdr:row>44</xdr:row>
      <xdr:rowOff>57150</xdr:rowOff>
    </xdr:to>
    <xdr:cxnSp macro="">
      <xdr:nvCxnSpPr>
        <xdr:cNvPr id="12" name="Straight Connector 11"/>
        <xdr:cNvCxnSpPr/>
      </xdr:nvCxnSpPr>
      <xdr:spPr>
        <a:xfrm>
          <a:off x="8420100" y="7600950"/>
          <a:ext cx="0" cy="90487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171450</xdr:colOff>
      <xdr:row>39</xdr:row>
      <xdr:rowOff>104775</xdr:rowOff>
    </xdr:from>
    <xdr:to>
      <xdr:col>13</xdr:col>
      <xdr:colOff>171450</xdr:colOff>
      <xdr:row>44</xdr:row>
      <xdr:rowOff>57150</xdr:rowOff>
    </xdr:to>
    <xdr:cxnSp macro="">
      <xdr:nvCxnSpPr>
        <xdr:cNvPr id="13" name="Straight Connector 12"/>
        <xdr:cNvCxnSpPr/>
      </xdr:nvCxnSpPr>
      <xdr:spPr>
        <a:xfrm>
          <a:off x="8820150" y="7600950"/>
          <a:ext cx="0" cy="904875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19050</xdr:colOff>
      <xdr:row>5</xdr:row>
      <xdr:rowOff>28575</xdr:rowOff>
    </xdr:from>
    <xdr:to>
      <xdr:col>21</xdr:col>
      <xdr:colOff>123825</xdr:colOff>
      <xdr:row>22</xdr:row>
      <xdr:rowOff>85725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819150"/>
          <a:ext cx="2543175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381000</xdr:colOff>
      <xdr:row>7</xdr:row>
      <xdr:rowOff>0</xdr:rowOff>
    </xdr:from>
    <xdr:to>
      <xdr:col>18</xdr:col>
      <xdr:colOff>381000</xdr:colOff>
      <xdr:row>21</xdr:row>
      <xdr:rowOff>28575</xdr:rowOff>
    </xdr:to>
    <xdr:cxnSp macro="">
      <xdr:nvCxnSpPr>
        <xdr:cNvPr id="15" name="Straight Connector 14"/>
        <xdr:cNvCxnSpPr/>
      </xdr:nvCxnSpPr>
      <xdr:spPr>
        <a:xfrm>
          <a:off x="12077700" y="1171575"/>
          <a:ext cx="0" cy="291465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7</xdr:row>
      <xdr:rowOff>0</xdr:rowOff>
    </xdr:from>
    <xdr:to>
      <xdr:col>19</xdr:col>
      <xdr:colOff>9525</xdr:colOff>
      <xdr:row>21</xdr:row>
      <xdr:rowOff>28575</xdr:rowOff>
    </xdr:to>
    <xdr:cxnSp macro="">
      <xdr:nvCxnSpPr>
        <xdr:cNvPr id="16" name="Straight Connector 15"/>
        <xdr:cNvCxnSpPr/>
      </xdr:nvCxnSpPr>
      <xdr:spPr>
        <a:xfrm>
          <a:off x="12315825" y="1171575"/>
          <a:ext cx="0" cy="291465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200025</xdr:colOff>
      <xdr:row>6</xdr:row>
      <xdr:rowOff>180975</xdr:rowOff>
    </xdr:from>
    <xdr:to>
      <xdr:col>20</xdr:col>
      <xdr:colOff>200025</xdr:colOff>
      <xdr:row>21</xdr:row>
      <xdr:rowOff>19050</xdr:rowOff>
    </xdr:to>
    <xdr:cxnSp macro="">
      <xdr:nvCxnSpPr>
        <xdr:cNvPr id="17" name="Straight Connector 16"/>
        <xdr:cNvCxnSpPr/>
      </xdr:nvCxnSpPr>
      <xdr:spPr>
        <a:xfrm>
          <a:off x="13115925" y="1162050"/>
          <a:ext cx="0" cy="2914650"/>
        </a:xfrm>
        <a:prstGeom prst="lin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142875</xdr:rowOff>
    </xdr:from>
    <xdr:to>
      <xdr:col>18</xdr:col>
      <xdr:colOff>342265</xdr:colOff>
      <xdr:row>16</xdr:row>
      <xdr:rowOff>88265</xdr:rowOff>
    </xdr:to>
    <xdr:grpSp>
      <xdr:nvGrpSpPr>
        <xdr:cNvPr id="2" name="Canvas 70"/>
        <xdr:cNvGrpSpPr/>
      </xdr:nvGrpSpPr>
      <xdr:grpSpPr>
        <a:xfrm>
          <a:off x="3524250" y="333375"/>
          <a:ext cx="5571490" cy="2802890"/>
          <a:chOff x="0" y="0"/>
          <a:chExt cx="5571490" cy="2802890"/>
        </a:xfrm>
      </xdr:grpSpPr>
      <xdr:sp macro="" textlink="">
        <xdr:nvSpPr>
          <xdr:cNvPr id="3" name="Rectangle 2"/>
          <xdr:cNvSpPr/>
        </xdr:nvSpPr>
        <xdr:spPr>
          <a:xfrm>
            <a:off x="0" y="0"/>
            <a:ext cx="5571490" cy="2802890"/>
          </a:xfrm>
          <a:prstGeom prst="rect">
            <a:avLst/>
          </a:prstGeom>
        </xdr:spPr>
      </xdr:sp>
      <xdr:grpSp>
        <xdr:nvGrpSpPr>
          <xdr:cNvPr id="4" name="Group 3"/>
          <xdr:cNvGrpSpPr/>
        </xdr:nvGrpSpPr>
        <xdr:grpSpPr>
          <a:xfrm>
            <a:off x="109661" y="104637"/>
            <a:ext cx="5349976" cy="2571749"/>
            <a:chOff x="0" y="0"/>
            <a:chExt cx="5350822" cy="2572375"/>
          </a:xfrm>
        </xdr:grpSpPr>
        <xdr:sp macro="" textlink="">
          <xdr:nvSpPr>
            <xdr:cNvPr id="5" name="Oval 4"/>
            <xdr:cNvSpPr/>
          </xdr:nvSpPr>
          <xdr:spPr>
            <a:xfrm>
              <a:off x="0" y="216036"/>
              <a:ext cx="2358000" cy="2356339"/>
            </a:xfrm>
            <a:prstGeom prst="ellipse">
              <a:avLst/>
            </a:prstGeom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ct val="115000"/>
                </a:lnSpc>
                <a:spcAft>
                  <a:spcPts val="1000"/>
                </a:spcAft>
              </a:pPr>
              <a:r>
                <a:rPr lang="nl-NL" sz="1100">
                  <a:effectLst/>
                  <a:ea typeface="Times New Roman"/>
                  <a:cs typeface="Times New Roman"/>
                </a:rPr>
                <a:t> </a:t>
              </a:r>
              <a:endParaRPr lang="nl-NL" sz="1100">
                <a:effectLst/>
                <a:ea typeface="Calibri"/>
                <a:cs typeface="Times New Roman"/>
              </a:endParaRPr>
            </a:p>
          </xdr:txBody>
        </xdr:sp>
        <xdr:sp macro="" textlink="">
          <xdr:nvSpPr>
            <xdr:cNvPr id="6" name="Oval 5"/>
            <xdr:cNvSpPr/>
          </xdr:nvSpPr>
          <xdr:spPr>
            <a:xfrm>
              <a:off x="118306" y="327940"/>
              <a:ext cx="2124000" cy="2124000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ct val="115000"/>
                </a:lnSpc>
                <a:spcAft>
                  <a:spcPts val="1000"/>
                </a:spcAft>
              </a:pPr>
              <a:r>
                <a:rPr lang="nl-NL" sz="1100">
                  <a:effectLst/>
                  <a:ea typeface="Times New Roman"/>
                  <a:cs typeface="Times New Roman"/>
                </a:rPr>
                <a:t> </a:t>
              </a:r>
              <a:endParaRPr lang="nl-NL" sz="1100">
                <a:effectLst/>
                <a:ea typeface="Calibri"/>
                <a:cs typeface="Times New Roman"/>
              </a:endParaRPr>
            </a:p>
          </xdr:txBody>
        </xdr:sp>
        <xdr:sp macro="" textlink="">
          <xdr:nvSpPr>
            <xdr:cNvPr id="7" name="Oval 6"/>
            <xdr:cNvSpPr/>
          </xdr:nvSpPr>
          <xdr:spPr>
            <a:xfrm>
              <a:off x="158498" y="371892"/>
              <a:ext cx="2034000" cy="2034000"/>
            </a:xfrm>
            <a:prstGeom prst="ellipse">
              <a:avLst/>
            </a:prstGeom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tx2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ct val="115000"/>
                </a:lnSpc>
                <a:spcAft>
                  <a:spcPts val="1000"/>
                </a:spcAft>
              </a:pPr>
              <a:r>
                <a:rPr lang="nl-NL" sz="1100">
                  <a:effectLst/>
                  <a:ea typeface="Times New Roman"/>
                  <a:cs typeface="Times New Roman"/>
                </a:rPr>
                <a:t> </a:t>
              </a:r>
              <a:endParaRPr lang="nl-NL" sz="1100">
                <a:effectLst/>
                <a:ea typeface="Calibri"/>
                <a:cs typeface="Times New Roman"/>
              </a:endParaRPr>
            </a:p>
          </xdr:txBody>
        </xdr:sp>
        <xdr:grpSp>
          <xdr:nvGrpSpPr>
            <xdr:cNvPr id="8" name="Group 7"/>
            <xdr:cNvGrpSpPr/>
          </xdr:nvGrpSpPr>
          <xdr:grpSpPr>
            <a:xfrm>
              <a:off x="713327" y="386965"/>
              <a:ext cx="914400" cy="914400"/>
              <a:chOff x="713327" y="386965"/>
              <a:chExt cx="914400" cy="914400"/>
            </a:xfrm>
          </xdr:grpSpPr>
          <xdr:sp macro="" textlink="">
            <xdr:nvSpPr>
              <xdr:cNvPr id="38" name="Oval 37"/>
              <xdr:cNvSpPr/>
            </xdr:nvSpPr>
            <xdr:spPr>
              <a:xfrm>
                <a:off x="713327" y="386965"/>
                <a:ext cx="914400" cy="914400"/>
              </a:xfrm>
              <a:prstGeom prst="ellipse">
                <a:avLst/>
              </a:prstGeom>
              <a:solidFill>
                <a:schemeClr val="bg1">
                  <a:lumMod val="95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nl-NL" sz="1100">
                    <a:effectLst/>
                    <a:ea typeface="Times New Roman"/>
                    <a:cs typeface="Times New Roman"/>
                  </a:rPr>
                  <a:t> </a:t>
                </a:r>
                <a:endParaRPr lang="nl-NL" sz="1100">
                  <a:effectLst/>
                  <a:ea typeface="Calibri"/>
                  <a:cs typeface="Times New Roman"/>
                </a:endParaRPr>
              </a:p>
            </xdr:txBody>
          </xdr:sp>
          <xdr:sp macro="" textlink="">
            <xdr:nvSpPr>
              <xdr:cNvPr id="39" name="Oval 38"/>
              <xdr:cNvSpPr/>
            </xdr:nvSpPr>
            <xdr:spPr>
              <a:xfrm>
                <a:off x="989029" y="664165"/>
                <a:ext cx="360000" cy="360000"/>
              </a:xfrm>
              <a:prstGeom prst="ellipse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nl-NL" sz="1100">
                    <a:effectLst/>
                    <a:ea typeface="Times New Roman"/>
                    <a:cs typeface="Times New Roman"/>
                  </a:rPr>
                  <a:t> </a:t>
                </a:r>
                <a:endParaRPr lang="nl-NL" sz="1100">
                  <a:effectLst/>
                  <a:ea typeface="Calibri"/>
                  <a:cs typeface="Times New Roman"/>
                </a:endParaRPr>
              </a:p>
            </xdr:txBody>
          </xdr:sp>
        </xdr:grpSp>
        <xdr:grpSp>
          <xdr:nvGrpSpPr>
            <xdr:cNvPr id="9" name="Group 8"/>
            <xdr:cNvGrpSpPr/>
          </xdr:nvGrpSpPr>
          <xdr:grpSpPr>
            <a:xfrm>
              <a:off x="249605" y="1222825"/>
              <a:ext cx="914400" cy="914400"/>
              <a:chOff x="249605" y="1222825"/>
              <a:chExt cx="914400" cy="914400"/>
            </a:xfrm>
          </xdr:grpSpPr>
          <xdr:sp macro="" textlink="">
            <xdr:nvSpPr>
              <xdr:cNvPr id="36" name="Oval 35"/>
              <xdr:cNvSpPr/>
            </xdr:nvSpPr>
            <xdr:spPr>
              <a:xfrm>
                <a:off x="249605" y="1222825"/>
                <a:ext cx="914400" cy="914400"/>
              </a:xfrm>
              <a:prstGeom prst="ellipse">
                <a:avLst/>
              </a:prstGeom>
              <a:solidFill>
                <a:schemeClr val="bg1">
                  <a:lumMod val="95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nl-NL" sz="1100">
                    <a:effectLst/>
                    <a:latin typeface="Times New Roman"/>
                    <a:ea typeface="Times New Roman"/>
                  </a:rPr>
                  <a:t> 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  <xdr:sp macro="" textlink="">
            <xdr:nvSpPr>
              <xdr:cNvPr id="37" name="Oval 36"/>
              <xdr:cNvSpPr/>
            </xdr:nvSpPr>
            <xdr:spPr>
              <a:xfrm>
                <a:off x="525307" y="1500025"/>
                <a:ext cx="360000" cy="360000"/>
              </a:xfrm>
              <a:prstGeom prst="ellipse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nl-NL" sz="1100">
                    <a:effectLst/>
                    <a:latin typeface="Times New Roman"/>
                    <a:ea typeface="Times New Roman"/>
                  </a:rPr>
                  <a:t> 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</xdr:grpSp>
        <xdr:grpSp>
          <xdr:nvGrpSpPr>
            <xdr:cNvPr id="10" name="Group 9"/>
            <xdr:cNvGrpSpPr/>
          </xdr:nvGrpSpPr>
          <xdr:grpSpPr>
            <a:xfrm>
              <a:off x="1194883" y="1209953"/>
              <a:ext cx="914400" cy="914400"/>
              <a:chOff x="1194883" y="1209953"/>
              <a:chExt cx="914400" cy="914400"/>
            </a:xfrm>
          </xdr:grpSpPr>
          <xdr:sp macro="" textlink="">
            <xdr:nvSpPr>
              <xdr:cNvPr id="34" name="Oval 33"/>
              <xdr:cNvSpPr/>
            </xdr:nvSpPr>
            <xdr:spPr>
              <a:xfrm>
                <a:off x="1194883" y="1209953"/>
                <a:ext cx="914400" cy="914400"/>
              </a:xfrm>
              <a:prstGeom prst="ellipse">
                <a:avLst/>
              </a:prstGeom>
              <a:solidFill>
                <a:schemeClr val="bg1">
                  <a:lumMod val="95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nl-NL" sz="1100">
                    <a:effectLst/>
                    <a:latin typeface="Times New Roman"/>
                    <a:ea typeface="Times New Roman"/>
                  </a:rPr>
                  <a:t> 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  <xdr:sp macro="" textlink="">
            <xdr:nvSpPr>
              <xdr:cNvPr id="35" name="Oval 34"/>
              <xdr:cNvSpPr/>
            </xdr:nvSpPr>
            <xdr:spPr>
              <a:xfrm>
                <a:off x="1470585" y="1487153"/>
                <a:ext cx="360000" cy="360000"/>
              </a:xfrm>
              <a:prstGeom prst="ellipse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nl-NL" sz="1100">
                    <a:effectLst/>
                    <a:latin typeface="Times New Roman"/>
                    <a:ea typeface="Times New Roman"/>
                  </a:rPr>
                  <a:t> 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</xdr:grpSp>
        <xdr:cxnSp macro="">
          <xdr:nvCxnSpPr>
            <xdr:cNvPr id="11" name="Straight Connector 10"/>
            <xdr:cNvCxnSpPr/>
          </xdr:nvCxnSpPr>
          <xdr:spPr>
            <a:xfrm>
              <a:off x="1169029" y="664165"/>
              <a:ext cx="0" cy="360000"/>
            </a:xfrm>
            <a:prstGeom prst="line">
              <a:avLst/>
            </a:prstGeom>
            <a:ln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Text Box 9"/>
            <xdr:cNvSpPr txBox="1"/>
          </xdr:nvSpPr>
          <xdr:spPr>
            <a:xfrm>
              <a:off x="1095270" y="708409"/>
              <a:ext cx="334698" cy="26613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ct val="115000"/>
                </a:lnSpc>
                <a:spcAft>
                  <a:spcPts val="1000"/>
                </a:spcAft>
              </a:pPr>
              <a:r>
                <a:rPr lang="en-GB" sz="1100">
                  <a:effectLst/>
                  <a:latin typeface="Times New Roman"/>
                  <a:ea typeface="Calibri"/>
                </a:rPr>
                <a:t>D</a:t>
              </a:r>
              <a:r>
                <a:rPr lang="en-GB" sz="1100" baseline="-25000">
                  <a:effectLst/>
                  <a:latin typeface="Times New Roman"/>
                  <a:ea typeface="Calibri"/>
                </a:rPr>
                <a:t>1</a:t>
              </a:r>
              <a:endParaRPr lang="nl-NL" sz="1200">
                <a:effectLst/>
                <a:latin typeface="Times New Roman"/>
                <a:ea typeface="Times New Roman"/>
              </a:endParaRPr>
            </a:p>
          </xdr:txBody>
        </xdr:sp>
        <xdr:cxnSp macro="">
          <xdr:nvCxnSpPr>
            <xdr:cNvPr id="13" name="Straight Connector 12"/>
            <xdr:cNvCxnSpPr>
              <a:stCxn id="36" idx="1"/>
              <a:endCxn id="36" idx="5"/>
            </xdr:cNvCxnSpPr>
          </xdr:nvCxnSpPr>
          <xdr:spPr>
            <a:xfrm>
              <a:off x="383517" y="1356735"/>
              <a:ext cx="646577" cy="646578"/>
            </a:xfrm>
            <a:prstGeom prst="line">
              <a:avLst/>
            </a:prstGeom>
            <a:ln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4" name="Text Box 42"/>
            <xdr:cNvSpPr txBox="1"/>
          </xdr:nvSpPr>
          <xdr:spPr>
            <a:xfrm>
              <a:off x="650233" y="1476234"/>
              <a:ext cx="334645" cy="30734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ct val="115000"/>
                </a:lnSpc>
                <a:spcAft>
                  <a:spcPts val="1000"/>
                </a:spcAft>
              </a:pPr>
              <a:r>
                <a:rPr lang="en-GB" sz="1100">
                  <a:effectLst/>
                  <a:latin typeface="Times New Roman"/>
                  <a:ea typeface="Calibri"/>
                </a:rPr>
                <a:t>D</a:t>
              </a:r>
              <a:r>
                <a:rPr lang="en-GB" sz="1100" baseline="-25000">
                  <a:effectLst/>
                  <a:latin typeface="Times New Roman"/>
                  <a:ea typeface="Calibri"/>
                </a:rPr>
                <a:t>2</a:t>
              </a:r>
              <a:endParaRPr lang="nl-NL" sz="1200">
                <a:effectLst/>
                <a:latin typeface="Times New Roman"/>
                <a:ea typeface="Times New Roman"/>
              </a:endParaRPr>
            </a:p>
          </xdr:txBody>
        </xdr:sp>
        <xdr:cxnSp macro="">
          <xdr:nvCxnSpPr>
            <xdr:cNvPr id="15" name="Straight Connector 14"/>
            <xdr:cNvCxnSpPr/>
          </xdr:nvCxnSpPr>
          <xdr:spPr>
            <a:xfrm>
              <a:off x="345321" y="561114"/>
              <a:ext cx="1667358" cy="1666183"/>
            </a:xfrm>
            <a:prstGeom prst="line">
              <a:avLst/>
            </a:prstGeom>
            <a:ln>
              <a:solidFill>
                <a:schemeClr val="tx1"/>
              </a:solidFill>
              <a:headEnd type="arrow" w="med" len="med"/>
              <a:tailEnd type="arrow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" name="Text Box 42"/>
            <xdr:cNvSpPr txBox="1"/>
          </xdr:nvSpPr>
          <xdr:spPr>
            <a:xfrm>
              <a:off x="1767325" y="1781593"/>
              <a:ext cx="334645" cy="318049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ct val="115000"/>
                </a:lnSpc>
                <a:spcAft>
                  <a:spcPts val="1000"/>
                </a:spcAft>
              </a:pPr>
              <a:r>
                <a:rPr lang="en-GB" sz="1100">
                  <a:effectLst/>
                  <a:latin typeface="Times New Roman"/>
                  <a:ea typeface="Calibri"/>
                </a:rPr>
                <a:t>D</a:t>
              </a:r>
              <a:r>
                <a:rPr lang="en-GB" sz="1100" baseline="-25000">
                  <a:effectLst/>
                  <a:latin typeface="Times New Roman"/>
                  <a:ea typeface="Calibri"/>
                </a:rPr>
                <a:t>5</a:t>
              </a:r>
              <a:endParaRPr lang="nl-NL" sz="1200">
                <a:effectLst/>
                <a:latin typeface="Times New Roman"/>
                <a:ea typeface="Times New Roman"/>
              </a:endParaRPr>
            </a:p>
          </xdr:txBody>
        </xdr:sp>
        <xdr:cxnSp macro="">
          <xdr:nvCxnSpPr>
            <xdr:cNvPr id="17" name="Straight Connector 16"/>
            <xdr:cNvCxnSpPr/>
          </xdr:nvCxnSpPr>
          <xdr:spPr>
            <a:xfrm flipV="1">
              <a:off x="1904674" y="633969"/>
              <a:ext cx="36627" cy="30771"/>
            </a:xfrm>
            <a:prstGeom prst="line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" name="Text Box 42"/>
            <xdr:cNvSpPr txBox="1"/>
          </xdr:nvSpPr>
          <xdr:spPr>
            <a:xfrm>
              <a:off x="1722421" y="536717"/>
              <a:ext cx="295910" cy="30734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ct val="115000"/>
                </a:lnSpc>
                <a:spcAft>
                  <a:spcPts val="1000"/>
                </a:spcAft>
              </a:pPr>
              <a:r>
                <a:rPr lang="en-GB" sz="1100">
                  <a:effectLst/>
                  <a:latin typeface="Times New Roman"/>
                  <a:ea typeface="Calibri"/>
                </a:rPr>
                <a:t>e</a:t>
              </a:r>
              <a:r>
                <a:rPr lang="en-GB" sz="1100" baseline="-25000">
                  <a:effectLst/>
                  <a:latin typeface="Times New Roman"/>
                  <a:ea typeface="Calibri"/>
                </a:rPr>
                <a:t>4</a:t>
              </a:r>
              <a:endParaRPr lang="nl-NL" sz="1200">
                <a:effectLst/>
                <a:latin typeface="Times New Roman"/>
                <a:ea typeface="Times New Roman"/>
              </a:endParaRPr>
            </a:p>
          </xdr:txBody>
        </xdr:sp>
        <xdr:grpSp>
          <xdr:nvGrpSpPr>
            <xdr:cNvPr id="19" name="Group 18"/>
            <xdr:cNvGrpSpPr/>
          </xdr:nvGrpSpPr>
          <xdr:grpSpPr>
            <a:xfrm>
              <a:off x="2512087" y="0"/>
              <a:ext cx="1960067" cy="261049"/>
              <a:chOff x="2512087" y="0"/>
              <a:chExt cx="1960067" cy="261049"/>
            </a:xfrm>
          </xdr:grpSpPr>
          <xdr:sp macro="" textlink="">
            <xdr:nvSpPr>
              <xdr:cNvPr id="32" name="Rectangle 31"/>
              <xdr:cNvSpPr/>
            </xdr:nvSpPr>
            <xdr:spPr>
              <a:xfrm>
                <a:off x="2512087" y="40192"/>
                <a:ext cx="241161" cy="175844"/>
              </a:xfrm>
              <a:prstGeom prst="rect">
                <a:avLst/>
              </a:prstGeom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nl-NL" sz="1100">
                    <a:effectLst/>
                    <a:ea typeface="Times New Roman"/>
                    <a:cs typeface="Times New Roman"/>
                  </a:rPr>
                  <a:t> </a:t>
                </a:r>
                <a:endParaRPr lang="nl-NL" sz="1100">
                  <a:effectLst/>
                  <a:ea typeface="Calibri"/>
                  <a:cs typeface="Times New Roman"/>
                </a:endParaRPr>
              </a:p>
            </xdr:txBody>
          </xdr:sp>
          <xdr:sp macro="" textlink="">
            <xdr:nvSpPr>
              <xdr:cNvPr id="33" name="Text Box 30"/>
              <xdr:cNvSpPr txBox="1"/>
            </xdr:nvSpPr>
            <xdr:spPr>
              <a:xfrm>
                <a:off x="2749761" y="0"/>
                <a:ext cx="1722393" cy="261049"/>
              </a:xfrm>
              <a:prstGeom prst="rect">
                <a:avLst/>
              </a:prstGeom>
              <a:noFill/>
              <a:ln w="6350">
                <a:noFill/>
              </a:ln>
              <a:effectLst/>
            </xdr:spPr>
            <xdr:style>
              <a:lnRef idx="0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n-GB" sz="1100">
                    <a:effectLst/>
                    <a:latin typeface="Times New Roman"/>
                    <a:ea typeface="Calibri"/>
                  </a:rPr>
                  <a:t>Mat 1: Conductor (Copper)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</xdr:grpSp>
        <xdr:grpSp>
          <xdr:nvGrpSpPr>
            <xdr:cNvPr id="20" name="Group 19"/>
            <xdr:cNvGrpSpPr/>
          </xdr:nvGrpSpPr>
          <xdr:grpSpPr>
            <a:xfrm>
              <a:off x="2511933" y="386965"/>
              <a:ext cx="1939382" cy="260985"/>
              <a:chOff x="2511934" y="386965"/>
              <a:chExt cx="1940114" cy="260985"/>
            </a:xfrm>
          </xdr:grpSpPr>
          <xdr:sp macro="" textlink="">
            <xdr:nvSpPr>
              <xdr:cNvPr id="30" name="Rectangle 29"/>
              <xdr:cNvSpPr/>
            </xdr:nvSpPr>
            <xdr:spPr>
              <a:xfrm>
                <a:off x="2511934" y="427157"/>
                <a:ext cx="241161" cy="175844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nl-NL" sz="1100">
                    <a:effectLst/>
                    <a:latin typeface="Times New Roman"/>
                    <a:ea typeface="Times New Roman"/>
                  </a:rPr>
                  <a:t> 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  <xdr:sp macro="" textlink="">
            <xdr:nvSpPr>
              <xdr:cNvPr id="31" name="Text Box 3"/>
              <xdr:cNvSpPr txBox="1"/>
            </xdr:nvSpPr>
            <xdr:spPr>
              <a:xfrm>
                <a:off x="2745160" y="386965"/>
                <a:ext cx="1706888" cy="260985"/>
              </a:xfrm>
              <a:prstGeom prst="rect">
                <a:avLst/>
              </a:prstGeom>
              <a:noFill/>
              <a:ln w="6350">
                <a:noFill/>
              </a:ln>
              <a:effectLst/>
            </xdr:spPr>
            <xdr:style>
              <a:lnRef idx="0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n-GB" sz="1100">
                    <a:effectLst/>
                    <a:latin typeface="Times New Roman"/>
                    <a:ea typeface="Calibri"/>
                  </a:rPr>
                  <a:t>Mat 2: Insulation (rubber?)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</xdr:grpSp>
        <xdr:grpSp>
          <xdr:nvGrpSpPr>
            <xdr:cNvPr id="21" name="Group 20"/>
            <xdr:cNvGrpSpPr/>
          </xdr:nvGrpSpPr>
          <xdr:grpSpPr>
            <a:xfrm>
              <a:off x="2512428" y="792948"/>
              <a:ext cx="2838394" cy="261049"/>
              <a:chOff x="2512429" y="792948"/>
              <a:chExt cx="2839124" cy="261049"/>
            </a:xfrm>
          </xdr:grpSpPr>
          <xdr:sp macro="" textlink="">
            <xdr:nvSpPr>
              <xdr:cNvPr id="28" name="Rectangle 27"/>
              <xdr:cNvSpPr/>
            </xdr:nvSpPr>
            <xdr:spPr>
              <a:xfrm>
                <a:off x="2512429" y="833140"/>
                <a:ext cx="241161" cy="175844"/>
              </a:xfrm>
              <a:prstGeom prst="rect">
                <a:avLst/>
              </a:prstGeom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tx2">
                    <a:lumMod val="20000"/>
                    <a:lumOff val="8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nl-NL" sz="1100">
                    <a:effectLst/>
                    <a:latin typeface="Times New Roman"/>
                    <a:ea typeface="Times New Roman"/>
                  </a:rPr>
                  <a:t> 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  <xdr:sp macro="" textlink="">
            <xdr:nvSpPr>
              <xdr:cNvPr id="29" name="Text Box 3"/>
              <xdr:cNvSpPr txBox="1"/>
            </xdr:nvSpPr>
            <xdr:spPr>
              <a:xfrm>
                <a:off x="2743795" y="792948"/>
                <a:ext cx="2607758" cy="261049"/>
              </a:xfrm>
              <a:prstGeom prst="rect">
                <a:avLst/>
              </a:prstGeom>
              <a:noFill/>
              <a:ln w="6350">
                <a:noFill/>
              </a:ln>
              <a:effectLst/>
            </xdr:spPr>
            <xdr:style>
              <a:lnRef idx="0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n-GB" sz="1100">
                    <a:effectLst/>
                    <a:latin typeface="Times New Roman"/>
                    <a:ea typeface="Calibri"/>
                  </a:rPr>
                  <a:t>Mat 3: Fillers and bedding (polypropylene)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</xdr:grpSp>
        <xdr:grpSp>
          <xdr:nvGrpSpPr>
            <xdr:cNvPr id="22" name="Group 21"/>
            <xdr:cNvGrpSpPr/>
          </xdr:nvGrpSpPr>
          <xdr:grpSpPr>
            <a:xfrm>
              <a:off x="2517597" y="1209953"/>
              <a:ext cx="1656987" cy="261049"/>
              <a:chOff x="2517602" y="1209953"/>
              <a:chExt cx="1657413" cy="261049"/>
            </a:xfrm>
          </xdr:grpSpPr>
          <xdr:sp macro="" textlink="">
            <xdr:nvSpPr>
              <xdr:cNvPr id="26" name="Rectangle 25"/>
              <xdr:cNvSpPr/>
            </xdr:nvSpPr>
            <xdr:spPr>
              <a:xfrm>
                <a:off x="2517602" y="1250145"/>
                <a:ext cx="241161" cy="175844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nl-NL" sz="1100">
                    <a:effectLst/>
                    <a:latin typeface="Times New Roman"/>
                    <a:ea typeface="Times New Roman"/>
                  </a:rPr>
                  <a:t> 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  <xdr:sp macro="" textlink="">
            <xdr:nvSpPr>
              <xdr:cNvPr id="27" name="Text Box 3"/>
              <xdr:cNvSpPr txBox="1"/>
            </xdr:nvSpPr>
            <xdr:spPr>
              <a:xfrm>
                <a:off x="2755200" y="1209953"/>
                <a:ext cx="1419815" cy="261049"/>
              </a:xfrm>
              <a:prstGeom prst="rect">
                <a:avLst/>
              </a:prstGeom>
              <a:noFill/>
              <a:ln w="6350">
                <a:noFill/>
              </a:ln>
              <a:effectLst/>
            </xdr:spPr>
            <xdr:style>
              <a:lnRef idx="0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n-GB" sz="1100">
                    <a:effectLst/>
                    <a:latin typeface="Times New Roman"/>
                    <a:ea typeface="Calibri"/>
                  </a:rPr>
                  <a:t>Mat 4: Armour (steel)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</xdr:grpSp>
        <xdr:grpSp>
          <xdr:nvGrpSpPr>
            <xdr:cNvPr id="23" name="Group 22"/>
            <xdr:cNvGrpSpPr/>
          </xdr:nvGrpSpPr>
          <xdr:grpSpPr>
            <a:xfrm>
              <a:off x="2517593" y="1677203"/>
              <a:ext cx="2170277" cy="261049"/>
              <a:chOff x="2517598" y="1677203"/>
              <a:chExt cx="2170835" cy="261049"/>
            </a:xfrm>
          </xdr:grpSpPr>
          <xdr:sp macro="" textlink="">
            <xdr:nvSpPr>
              <xdr:cNvPr id="24" name="Rectangle 23"/>
              <xdr:cNvSpPr/>
            </xdr:nvSpPr>
            <xdr:spPr>
              <a:xfrm>
                <a:off x="2517598" y="1717395"/>
                <a:ext cx="241161" cy="175844"/>
              </a:xfrm>
              <a:prstGeom prst="rect">
                <a:avLst/>
              </a:prstGeom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nl-NL" sz="1100">
                    <a:effectLst/>
                    <a:latin typeface="Times New Roman"/>
                    <a:ea typeface="Times New Roman"/>
                  </a:rPr>
                  <a:t> 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  <xdr:sp macro="" textlink="">
            <xdr:nvSpPr>
              <xdr:cNvPr id="25" name="Text Box 3"/>
              <xdr:cNvSpPr txBox="1"/>
            </xdr:nvSpPr>
            <xdr:spPr>
              <a:xfrm>
                <a:off x="2748337" y="1677203"/>
                <a:ext cx="1940096" cy="261049"/>
              </a:xfrm>
              <a:prstGeom prst="rect">
                <a:avLst/>
              </a:prstGeom>
              <a:noFill/>
              <a:ln w="6350">
                <a:noFill/>
              </a:ln>
              <a:effectLst/>
            </xdr:spPr>
            <xdr:style>
              <a:lnRef idx="0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t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just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n-GB" sz="1100">
                    <a:effectLst/>
                    <a:latin typeface="Times New Roman"/>
                    <a:ea typeface="Calibri"/>
                  </a:rPr>
                  <a:t>Mat 5: serving (polypropylene)</a:t>
                </a:r>
                <a:endParaRPr lang="nl-NL" sz="1200">
                  <a:effectLst/>
                  <a:latin typeface="Times New Roman"/>
                  <a:ea typeface="Times New Roman"/>
                </a:endParaRPr>
              </a:p>
            </xdr:txBody>
          </xdr:sp>
        </xdr:grpSp>
      </xdr:grpSp>
    </xdr:grpSp>
    <xdr:clientData/>
  </xdr:twoCellAnchor>
  <xdr:twoCellAnchor editAs="oneCell">
    <xdr:from>
      <xdr:col>25</xdr:col>
      <xdr:colOff>9525</xdr:colOff>
      <xdr:row>19</xdr:row>
      <xdr:rowOff>123825</xdr:rowOff>
    </xdr:from>
    <xdr:to>
      <xdr:col>35</xdr:col>
      <xdr:colOff>186052</xdr:colOff>
      <xdr:row>29</xdr:row>
      <xdr:rowOff>19049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3743325"/>
          <a:ext cx="6272527" cy="1800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47625</xdr:colOff>
      <xdr:row>28</xdr:row>
      <xdr:rowOff>180975</xdr:rowOff>
    </xdr:from>
    <xdr:to>
      <xdr:col>35</xdr:col>
      <xdr:colOff>152400</xdr:colOff>
      <xdr:row>38</xdr:row>
      <xdr:rowOff>19050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5" y="5514975"/>
          <a:ext cx="6200775" cy="174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38100</xdr:colOff>
      <xdr:row>38</xdr:row>
      <xdr:rowOff>19050</xdr:rowOff>
    </xdr:from>
    <xdr:to>
      <xdr:col>35</xdr:col>
      <xdr:colOff>109783</xdr:colOff>
      <xdr:row>49</xdr:row>
      <xdr:rowOff>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4875" y="7258050"/>
          <a:ext cx="6167683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57150</xdr:colOff>
      <xdr:row>48</xdr:row>
      <xdr:rowOff>161925</xdr:rowOff>
    </xdr:from>
    <xdr:to>
      <xdr:col>35</xdr:col>
      <xdr:colOff>150688</xdr:colOff>
      <xdr:row>57</xdr:row>
      <xdr:rowOff>9525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9305925"/>
          <a:ext cx="6189538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47625</xdr:colOff>
      <xdr:row>57</xdr:row>
      <xdr:rowOff>1</xdr:rowOff>
    </xdr:from>
    <xdr:to>
      <xdr:col>35</xdr:col>
      <xdr:colOff>206635</xdr:colOff>
      <xdr:row>66</xdr:row>
      <xdr:rowOff>1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0858501"/>
          <a:ext cx="6255010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85725</xdr:colOff>
      <xdr:row>65</xdr:row>
      <xdr:rowOff>171450</xdr:rowOff>
    </xdr:from>
    <xdr:to>
      <xdr:col>35</xdr:col>
      <xdr:colOff>230004</xdr:colOff>
      <xdr:row>75</xdr:row>
      <xdr:rowOff>171450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12553950"/>
          <a:ext cx="624027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133350</xdr:colOff>
      <xdr:row>75</xdr:row>
      <xdr:rowOff>133350</xdr:rowOff>
    </xdr:from>
    <xdr:to>
      <xdr:col>35</xdr:col>
      <xdr:colOff>427038</xdr:colOff>
      <xdr:row>83</xdr:row>
      <xdr:rowOff>180975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14420850"/>
          <a:ext cx="6389688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76200</xdr:colOff>
      <xdr:row>83</xdr:row>
      <xdr:rowOff>180975</xdr:rowOff>
    </xdr:from>
    <xdr:to>
      <xdr:col>35</xdr:col>
      <xdr:colOff>364849</xdr:colOff>
      <xdr:row>92</xdr:row>
      <xdr:rowOff>19050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15992475"/>
          <a:ext cx="6384649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161925</xdr:colOff>
      <xdr:row>91</xdr:row>
      <xdr:rowOff>180975</xdr:rowOff>
    </xdr:from>
    <xdr:to>
      <xdr:col>35</xdr:col>
      <xdr:colOff>509307</xdr:colOff>
      <xdr:row>100</xdr:row>
      <xdr:rowOff>38100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17516475"/>
          <a:ext cx="6443382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</xdr:colOff>
      <xdr:row>4</xdr:row>
      <xdr:rowOff>133350</xdr:rowOff>
    </xdr:from>
    <xdr:to>
      <xdr:col>9</xdr:col>
      <xdr:colOff>285750</xdr:colOff>
      <xdr:row>14</xdr:row>
      <xdr:rowOff>104775</xdr:rowOff>
    </xdr:to>
    <xdr:cxnSp macro="">
      <xdr:nvCxnSpPr>
        <xdr:cNvPr id="51" name="Straight Connector 50"/>
        <xdr:cNvCxnSpPr/>
      </xdr:nvCxnSpPr>
      <xdr:spPr>
        <a:xfrm>
          <a:off x="4371975" y="895350"/>
          <a:ext cx="895350" cy="1876425"/>
        </a:xfrm>
        <a:prstGeom prst="line">
          <a:avLst/>
        </a:prstGeom>
        <a:ln>
          <a:solidFill>
            <a:schemeClr val="tx1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12</xdr:row>
      <xdr:rowOff>161925</xdr:rowOff>
    </xdr:from>
    <xdr:to>
      <xdr:col>9</xdr:col>
      <xdr:colOff>239342</xdr:colOff>
      <xdr:row>14</xdr:row>
      <xdr:rowOff>88190</xdr:rowOff>
    </xdr:to>
    <xdr:sp macro="" textlink="">
      <xdr:nvSpPr>
        <xdr:cNvPr id="56" name="Text Box 42"/>
        <xdr:cNvSpPr txBox="1"/>
      </xdr:nvSpPr>
      <xdr:spPr>
        <a:xfrm>
          <a:off x="4886325" y="2447925"/>
          <a:ext cx="334592" cy="30726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n-GB" sz="1100">
              <a:effectLst/>
              <a:latin typeface="Times New Roman"/>
              <a:ea typeface="Calibri"/>
            </a:rPr>
            <a:t>D</a:t>
          </a:r>
          <a:r>
            <a:rPr lang="en-GB" sz="1100" baseline="-25000">
              <a:effectLst/>
              <a:latin typeface="Times New Roman"/>
              <a:ea typeface="Calibri"/>
            </a:rPr>
            <a:t>3</a:t>
          </a:r>
          <a:endParaRPr lang="nl-NL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workbookViewId="0">
      <selection activeCell="B3" sqref="B3:C3"/>
    </sheetView>
  </sheetViews>
  <sheetFormatPr defaultRowHeight="15" x14ac:dyDescent="0.25"/>
  <cols>
    <col min="1" max="1" width="13.28515625" customWidth="1"/>
    <col min="2" max="2" width="21.28515625" customWidth="1"/>
    <col min="3" max="3" width="20.140625" customWidth="1"/>
    <col min="5" max="5" width="8.140625" customWidth="1"/>
    <col min="8" max="8" width="12" bestFit="1" customWidth="1"/>
  </cols>
  <sheetData>
    <row r="1" spans="1:22" x14ac:dyDescent="0.25">
      <c r="K1" s="41" t="s">
        <v>16</v>
      </c>
      <c r="L1" s="41"/>
      <c r="M1" s="41"/>
      <c r="N1" s="41"/>
      <c r="O1" s="41"/>
      <c r="P1" s="41"/>
      <c r="Q1" s="41" t="s">
        <v>17</v>
      </c>
      <c r="R1" s="41"/>
      <c r="S1" s="41"/>
      <c r="T1" s="41"/>
      <c r="U1" s="41"/>
      <c r="V1" s="41"/>
    </row>
    <row r="2" spans="1:22" ht="15.75" thickBot="1" x14ac:dyDescent="0.3">
      <c r="B2" s="33" t="s">
        <v>18</v>
      </c>
      <c r="C2" s="33"/>
      <c r="D2" s="33"/>
      <c r="K2" s="42" t="s">
        <v>19</v>
      </c>
      <c r="L2" s="42"/>
      <c r="M2" s="42"/>
      <c r="N2" s="42"/>
      <c r="O2" s="42"/>
      <c r="P2" s="42"/>
      <c r="Q2" s="5"/>
    </row>
    <row r="3" spans="1:22" ht="15.75" thickBot="1" x14ac:dyDescent="0.3">
      <c r="A3" t="s">
        <v>60</v>
      </c>
      <c r="B3" s="39" t="s">
        <v>73</v>
      </c>
      <c r="C3" s="40"/>
      <c r="D3" s="30">
        <f>21+MATCH(B3,Cables!A22:A101,0)</f>
        <v>37</v>
      </c>
      <c r="E3" s="36" t="s">
        <v>62</v>
      </c>
      <c r="F3" s="37"/>
      <c r="G3" s="38"/>
      <c r="H3" s="39" t="s">
        <v>23</v>
      </c>
      <c r="I3" s="40"/>
      <c r="J3" s="44"/>
      <c r="K3" s="5"/>
      <c r="L3" s="5"/>
      <c r="M3" s="5"/>
      <c r="N3" s="5"/>
      <c r="O3" s="5"/>
      <c r="P3" s="5"/>
      <c r="Q3" s="5"/>
    </row>
    <row r="4" spans="1:22" ht="15.75" thickBot="1" x14ac:dyDescent="0.3">
      <c r="A4" s="43" t="s">
        <v>20</v>
      </c>
      <c r="B4" s="6" t="s">
        <v>67</v>
      </c>
      <c r="C4" s="7">
        <f ca="1">IF(D3=101,F4,INDIRECT(CONCATENATE("Cables!",ADDRESS(D3,17,1,1))))</f>
        <v>0.107</v>
      </c>
      <c r="D4" s="8" t="s">
        <v>22</v>
      </c>
      <c r="E4" s="28" t="s">
        <v>21</v>
      </c>
      <c r="F4" s="7">
        <v>0.14000000000000001</v>
      </c>
      <c r="G4" s="8" t="s">
        <v>22</v>
      </c>
      <c r="H4" s="13" t="s">
        <v>72</v>
      </c>
      <c r="I4" s="14">
        <v>1000</v>
      </c>
      <c r="J4" s="15" t="s">
        <v>28</v>
      </c>
      <c r="K4" s="9"/>
      <c r="L4" s="3" t="s">
        <v>24</v>
      </c>
      <c r="M4" s="3" t="s">
        <v>25</v>
      </c>
      <c r="N4" s="3" t="s">
        <v>26</v>
      </c>
      <c r="O4" s="3" t="s">
        <v>27</v>
      </c>
      <c r="P4" s="9"/>
      <c r="Q4" s="9"/>
      <c r="R4" s="3" t="s">
        <v>24</v>
      </c>
      <c r="S4" s="3" t="s">
        <v>25</v>
      </c>
      <c r="T4" s="3" t="s">
        <v>26</v>
      </c>
      <c r="U4" s="3" t="s">
        <v>27</v>
      </c>
      <c r="V4" s="9"/>
    </row>
    <row r="5" spans="1:22" x14ac:dyDescent="0.25">
      <c r="A5" s="43"/>
      <c r="B5" s="10" t="s">
        <v>66</v>
      </c>
      <c r="C5" s="11">
        <f ca="1">IF(D3=101,F5,INDIRECT(CONCATENATE("Cables!",ADDRESS(D3,23,1,1))))</f>
        <v>151285.05763329874</v>
      </c>
      <c r="D5" s="12" t="s">
        <v>28</v>
      </c>
      <c r="E5" s="27" t="s">
        <v>31</v>
      </c>
      <c r="F5" s="11">
        <v>2200000</v>
      </c>
      <c r="G5" s="12" t="s">
        <v>28</v>
      </c>
      <c r="K5" s="9"/>
      <c r="L5" s="3">
        <v>2.4</v>
      </c>
      <c r="M5" s="3">
        <v>4.2</v>
      </c>
      <c r="N5" s="3">
        <v>7</v>
      </c>
      <c r="O5" s="3">
        <v>12</v>
      </c>
      <c r="P5" s="9"/>
      <c r="Q5" s="9"/>
      <c r="R5">
        <v>8.6300000000000008</v>
      </c>
      <c r="S5">
        <v>5</v>
      </c>
      <c r="T5">
        <v>6.25</v>
      </c>
      <c r="U5">
        <v>10.3</v>
      </c>
    </row>
    <row r="6" spans="1:22" ht="15.75" thickBot="1" x14ac:dyDescent="0.3">
      <c r="A6" s="43"/>
      <c r="B6" s="10" t="s">
        <v>68</v>
      </c>
      <c r="C6" s="11">
        <f ca="1">IF(D3=101,F6,INDIRECT(CONCATENATE("Cables!",ADDRESS(D3,24,1,1))))</f>
        <v>18.100000000000001</v>
      </c>
      <c r="D6" s="12" t="s">
        <v>64</v>
      </c>
      <c r="E6" s="29" t="s">
        <v>30</v>
      </c>
      <c r="F6" s="17">
        <v>137</v>
      </c>
      <c r="G6" s="18" t="s">
        <v>64</v>
      </c>
      <c r="K6" s="9"/>
      <c r="L6" s="3"/>
      <c r="M6" s="3"/>
      <c r="N6" s="3"/>
      <c r="O6" s="3"/>
      <c r="P6" s="9"/>
      <c r="Q6" s="9"/>
    </row>
    <row r="7" spans="1:22" ht="15" customHeight="1" thickBot="1" x14ac:dyDescent="0.3">
      <c r="A7" s="43"/>
      <c r="B7" s="16" t="s">
        <v>69</v>
      </c>
      <c r="C7" s="17">
        <v>5</v>
      </c>
      <c r="D7" s="18" t="s">
        <v>22</v>
      </c>
      <c r="E7" s="27"/>
      <c r="F7" s="11"/>
      <c r="G7" s="11"/>
      <c r="K7" s="9"/>
      <c r="L7" s="3"/>
      <c r="M7" s="3"/>
      <c r="N7" s="3"/>
      <c r="O7" s="3"/>
      <c r="P7" s="9"/>
      <c r="Q7" s="9"/>
    </row>
    <row r="8" spans="1:22" x14ac:dyDescent="0.25">
      <c r="B8" s="6" t="s">
        <v>71</v>
      </c>
      <c r="C8" s="7">
        <f ca="1">PI()*C4^2/4</f>
        <v>8.9920235727373853E-3</v>
      </c>
      <c r="D8" s="8" t="s">
        <v>29</v>
      </c>
      <c r="K8" s="9"/>
      <c r="L8" s="3"/>
      <c r="M8" s="3"/>
      <c r="N8" s="3"/>
      <c r="O8" s="3"/>
      <c r="P8" s="9"/>
      <c r="Q8" s="9"/>
    </row>
    <row r="9" spans="1:22" ht="15.75" thickBot="1" x14ac:dyDescent="0.3">
      <c r="B9" s="16" t="s">
        <v>70</v>
      </c>
      <c r="C9" s="17">
        <v>0</v>
      </c>
      <c r="D9" s="18" t="s">
        <v>32</v>
      </c>
      <c r="K9" s="9"/>
      <c r="L9" s="3"/>
      <c r="M9" s="3"/>
      <c r="N9" s="3"/>
      <c r="O9" s="3"/>
      <c r="P9" s="9"/>
      <c r="Q9" s="9"/>
    </row>
    <row r="10" spans="1:22" ht="15.75" thickBot="1" x14ac:dyDescent="0.3">
      <c r="B10" s="33" t="s">
        <v>33</v>
      </c>
      <c r="C10" s="33"/>
      <c r="D10" s="33"/>
      <c r="E10" s="33"/>
      <c r="F10" s="33"/>
      <c r="G10" s="33"/>
      <c r="K10" s="9"/>
      <c r="L10" s="3"/>
      <c r="M10" s="3"/>
      <c r="N10" s="3"/>
      <c r="O10" s="3"/>
      <c r="P10" s="9"/>
      <c r="Q10" s="9"/>
    </row>
    <row r="11" spans="1:22" x14ac:dyDescent="0.25">
      <c r="A11" s="34" t="s">
        <v>34</v>
      </c>
      <c r="B11" s="6" t="s">
        <v>35</v>
      </c>
      <c r="C11" s="19">
        <f ca="1">SQRT(((2*$C$5*(1*PI()/$C$7)^2+$C$9)^2-$C$9^2)/(4*$C$5*$C$6))</f>
        <v>36.092624796998486</v>
      </c>
      <c r="D11" s="8" t="s">
        <v>36</v>
      </c>
      <c r="E11" s="6" t="s">
        <v>37</v>
      </c>
      <c r="F11" s="19">
        <f ca="1">C11/(2*PI())</f>
        <v>5.7443196456034249</v>
      </c>
      <c r="G11" s="8" t="s">
        <v>38</v>
      </c>
      <c r="H11" s="11"/>
      <c r="I11" s="11"/>
      <c r="K11" s="9"/>
      <c r="L11" s="3"/>
      <c r="M11" s="3"/>
      <c r="N11" s="3"/>
      <c r="O11" s="3"/>
      <c r="P11" s="9"/>
      <c r="Q11" s="9"/>
    </row>
    <row r="12" spans="1:22" x14ac:dyDescent="0.25">
      <c r="A12" s="34"/>
      <c r="B12" s="10" t="s">
        <v>39</v>
      </c>
      <c r="C12" s="20">
        <f ca="1">SQRT(((2*$C$5*(2*PI()/$C$7)^2+$C$9)^2-$C$9^2)/(4*$C$5*$C$6))</f>
        <v>144.37049918799394</v>
      </c>
      <c r="D12" s="12" t="s">
        <v>36</v>
      </c>
      <c r="E12" s="10" t="s">
        <v>40</v>
      </c>
      <c r="F12" s="20">
        <f t="shared" ref="F12:F16" ca="1" si="0">C12/(2*PI())</f>
        <v>22.9772785824137</v>
      </c>
      <c r="G12" s="12" t="s">
        <v>38</v>
      </c>
      <c r="H12" s="11"/>
      <c r="I12" s="11"/>
      <c r="K12" s="9"/>
      <c r="L12" s="3"/>
      <c r="M12" s="3"/>
      <c r="N12" s="3"/>
      <c r="O12" s="3"/>
      <c r="P12" s="9"/>
      <c r="Q12" s="9"/>
    </row>
    <row r="13" spans="1:22" x14ac:dyDescent="0.25">
      <c r="A13" s="34"/>
      <c r="B13" s="10" t="s">
        <v>41</v>
      </c>
      <c r="C13" s="20">
        <f ca="1">SQRT(((2*$C$5*(3*PI()/$C$7)^2+$C$9)^2-$C$9^2)/(4*$C$5*$C$6))</f>
        <v>324.83362317298645</v>
      </c>
      <c r="D13" s="12" t="s">
        <v>36</v>
      </c>
      <c r="E13" s="10" t="s">
        <v>42</v>
      </c>
      <c r="F13" s="20">
        <f t="shared" ca="1" si="0"/>
        <v>51.698876810430832</v>
      </c>
      <c r="G13" s="12" t="s">
        <v>38</v>
      </c>
      <c r="H13" s="11"/>
      <c r="I13" s="11"/>
      <c r="K13" s="9"/>
      <c r="L13" s="3"/>
      <c r="M13" s="3"/>
      <c r="N13" s="3"/>
      <c r="O13" s="3"/>
      <c r="P13" s="9"/>
      <c r="Q13" s="9"/>
    </row>
    <row r="14" spans="1:22" x14ac:dyDescent="0.25">
      <c r="A14" s="34"/>
      <c r="B14" s="10" t="s">
        <v>43</v>
      </c>
      <c r="C14" s="20">
        <f ca="1">SQRT(((2*$C$5*(4*PI()/$C$7)^2+$C$9)^2-$C$9^2)/(4*$C$5*$C$6))</f>
        <v>577.48199675197577</v>
      </c>
      <c r="D14" s="12" t="s">
        <v>36</v>
      </c>
      <c r="E14" s="10" t="s">
        <v>44</v>
      </c>
      <c r="F14" s="20">
        <f t="shared" ca="1" si="0"/>
        <v>91.909114329654798</v>
      </c>
      <c r="G14" s="12" t="s">
        <v>38</v>
      </c>
      <c r="H14" s="11"/>
      <c r="I14" s="11"/>
      <c r="K14" s="9"/>
      <c r="L14" s="3"/>
      <c r="M14" s="3"/>
      <c r="N14" s="3"/>
      <c r="O14" s="3"/>
      <c r="P14" s="9"/>
      <c r="Q14" s="9"/>
    </row>
    <row r="15" spans="1:22" x14ac:dyDescent="0.25">
      <c r="A15" s="34"/>
      <c r="B15" s="10" t="s">
        <v>45</v>
      </c>
      <c r="C15" s="20">
        <f ca="1">SQRT(((2*$C$5*(5*PI()/$C$7)^2+$C$9)^2-$C$9^2)/(4*$C$5*$C$6))</f>
        <v>902.31561992496233</v>
      </c>
      <c r="D15" s="12" t="s">
        <v>36</v>
      </c>
      <c r="E15" s="10" t="s">
        <v>46</v>
      </c>
      <c r="F15" s="20">
        <f t="shared" ca="1" si="0"/>
        <v>143.60799114008566</v>
      </c>
      <c r="G15" s="12" t="s">
        <v>38</v>
      </c>
      <c r="H15" s="11"/>
      <c r="I15" s="11"/>
      <c r="K15" s="9"/>
      <c r="L15" s="3"/>
      <c r="M15" s="3"/>
      <c r="N15" s="3"/>
      <c r="O15" s="3"/>
      <c r="P15" s="9"/>
      <c r="Q15" s="9"/>
    </row>
    <row r="16" spans="1:22" ht="15.75" thickBot="1" x14ac:dyDescent="0.3">
      <c r="A16" s="34"/>
      <c r="B16" s="16" t="s">
        <v>47</v>
      </c>
      <c r="C16" s="21">
        <f ca="1">SQRT(((2*$C$5*(6*PI()/$C$7)^2+$C$9)^2-$C$9^2)/(4*$C$5*$C$6))</f>
        <v>1299.3344926919458</v>
      </c>
      <c r="D16" s="18" t="s">
        <v>36</v>
      </c>
      <c r="E16" s="16" t="s">
        <v>48</v>
      </c>
      <c r="F16" s="21">
        <f t="shared" ca="1" si="0"/>
        <v>206.79550724172333</v>
      </c>
      <c r="G16" s="18" t="s">
        <v>38</v>
      </c>
      <c r="H16" s="11"/>
      <c r="I16" s="11"/>
      <c r="K16" s="9"/>
      <c r="P16" s="9"/>
      <c r="Q16" s="9"/>
    </row>
    <row r="17" spans="1:17" x14ac:dyDescent="0.25">
      <c r="A17" s="31"/>
      <c r="B17" s="27"/>
      <c r="C17" s="20"/>
      <c r="D17" s="11"/>
      <c r="E17" s="27"/>
      <c r="F17" s="20"/>
      <c r="G17" s="11"/>
      <c r="H17" s="11"/>
      <c r="I17" s="11"/>
      <c r="K17" s="9"/>
      <c r="P17" s="9"/>
      <c r="Q17" s="9"/>
    </row>
    <row r="18" spans="1:17" x14ac:dyDescent="0.25">
      <c r="A18" s="31"/>
      <c r="B18" s="27"/>
      <c r="C18" s="20"/>
      <c r="D18" s="11"/>
      <c r="E18" s="27"/>
      <c r="F18" s="20"/>
      <c r="G18" s="11"/>
      <c r="H18" s="11"/>
      <c r="I18" s="11"/>
      <c r="K18" s="9"/>
      <c r="L18" s="3" t="s">
        <v>24</v>
      </c>
      <c r="M18" s="3" t="s">
        <v>25</v>
      </c>
      <c r="N18" s="3" t="s">
        <v>26</v>
      </c>
      <c r="O18" s="3" t="s">
        <v>27</v>
      </c>
      <c r="P18" s="9"/>
      <c r="Q18" s="9"/>
    </row>
    <row r="19" spans="1:17" x14ac:dyDescent="0.25">
      <c r="K19" s="9"/>
      <c r="L19" s="3">
        <v>10.3</v>
      </c>
      <c r="M19" s="3">
        <v>4</v>
      </c>
      <c r="N19" s="3">
        <v>5.5</v>
      </c>
      <c r="O19" s="3">
        <v>9.1</v>
      </c>
      <c r="P19" s="9"/>
      <c r="Q19" s="9"/>
    </row>
    <row r="20" spans="1:17" ht="15.75" thickBot="1" x14ac:dyDescent="0.3">
      <c r="K20" s="9"/>
      <c r="L20" s="3"/>
      <c r="M20" s="3"/>
      <c r="N20" s="3"/>
      <c r="O20" s="3"/>
      <c r="P20" s="9"/>
      <c r="Q20" s="9"/>
    </row>
    <row r="21" spans="1:17" x14ac:dyDescent="0.25">
      <c r="A21" s="35" t="s">
        <v>49</v>
      </c>
      <c r="B21" s="22" t="s">
        <v>50</v>
      </c>
      <c r="C21" s="19">
        <f ca="1">C6/C8/I4</f>
        <v>2.0128950790205651</v>
      </c>
      <c r="D21" s="8"/>
      <c r="K21" s="9"/>
      <c r="L21" s="3"/>
      <c r="M21" s="3"/>
      <c r="N21" s="3"/>
      <c r="O21" s="3"/>
      <c r="P21" s="9"/>
      <c r="Q21" s="9"/>
    </row>
    <row r="22" spans="1:17" x14ac:dyDescent="0.25">
      <c r="A22" s="35"/>
      <c r="B22" s="10" t="s">
        <v>51</v>
      </c>
      <c r="C22" s="20">
        <f ca="1">SQRT(C21/(C21+1))*C11</f>
        <v>29.501019988362863</v>
      </c>
      <c r="D22" s="12" t="s">
        <v>36</v>
      </c>
      <c r="K22" s="9"/>
      <c r="L22" s="3"/>
      <c r="M22" s="3"/>
      <c r="N22" s="3"/>
      <c r="O22" s="3"/>
      <c r="P22" s="9"/>
      <c r="Q22" s="9"/>
    </row>
    <row r="23" spans="1:17" ht="15.75" thickBot="1" x14ac:dyDescent="0.3">
      <c r="A23" s="35"/>
      <c r="B23" s="16" t="s">
        <v>52</v>
      </c>
      <c r="C23" s="21">
        <f ca="1">C22/(2*PI())</f>
        <v>4.6952331574007582</v>
      </c>
      <c r="D23" s="18" t="s">
        <v>38</v>
      </c>
      <c r="K23" s="9"/>
      <c r="L23" s="3"/>
      <c r="M23" s="3"/>
      <c r="N23" s="3"/>
      <c r="O23" s="3"/>
      <c r="P23" s="9"/>
      <c r="Q23" s="9"/>
    </row>
    <row r="24" spans="1:17" x14ac:dyDescent="0.25">
      <c r="B24" s="23"/>
      <c r="C24" s="24"/>
      <c r="K24" s="9"/>
      <c r="L24" s="3"/>
      <c r="M24" s="3"/>
      <c r="N24" s="3"/>
      <c r="O24" s="3"/>
      <c r="P24" s="9"/>
      <c r="Q24" s="9"/>
    </row>
    <row r="25" spans="1:17" x14ac:dyDescent="0.25">
      <c r="A25" t="s">
        <v>63</v>
      </c>
      <c r="K25" s="9"/>
      <c r="L25" s="3"/>
      <c r="M25" s="3"/>
      <c r="N25" s="3"/>
      <c r="O25" s="3"/>
      <c r="P25" s="9"/>
      <c r="Q25" s="9"/>
    </row>
    <row r="26" spans="1:17" x14ac:dyDescent="0.25">
      <c r="A26" s="25" t="s">
        <v>54</v>
      </c>
      <c r="B26">
        <f ca="1">M5*C23*C4</f>
        <v>2.110037780935901</v>
      </c>
      <c r="C26" s="1" t="s">
        <v>55</v>
      </c>
      <c r="D26">
        <f ca="1">N5*C23*C4</f>
        <v>3.516729634893168</v>
      </c>
      <c r="E26" t="s">
        <v>56</v>
      </c>
      <c r="K26" s="9"/>
      <c r="L26" s="3"/>
      <c r="M26" s="3"/>
      <c r="N26" s="3"/>
      <c r="O26" s="3"/>
      <c r="P26" s="9"/>
      <c r="Q26" s="9"/>
    </row>
    <row r="27" spans="1:17" x14ac:dyDescent="0.25">
      <c r="A27" s="26" t="s">
        <v>57</v>
      </c>
      <c r="B27">
        <f ca="1">N5*C23*C4</f>
        <v>3.516729634893168</v>
      </c>
      <c r="C27" s="1" t="s">
        <v>55</v>
      </c>
      <c r="D27">
        <f ca="1">O5*C23*C4</f>
        <v>6.0286793741025742</v>
      </c>
      <c r="E27" t="s">
        <v>56</v>
      </c>
      <c r="K27" s="9"/>
      <c r="L27" s="3"/>
      <c r="M27" s="3"/>
      <c r="N27" s="3"/>
      <c r="O27" s="3"/>
      <c r="P27" s="9"/>
      <c r="Q27" s="9"/>
    </row>
    <row r="28" spans="1:17" x14ac:dyDescent="0.25">
      <c r="K28" s="9"/>
      <c r="L28" s="3"/>
      <c r="M28" s="3"/>
      <c r="N28" s="3"/>
      <c r="O28" s="3"/>
      <c r="P28" s="9"/>
      <c r="Q28" s="9"/>
    </row>
    <row r="29" spans="1:17" x14ac:dyDescent="0.25">
      <c r="A29" t="s">
        <v>53</v>
      </c>
      <c r="K29" s="9"/>
      <c r="L29" s="3"/>
      <c r="M29" s="3"/>
      <c r="N29" s="3"/>
      <c r="O29" s="3"/>
      <c r="P29" s="9"/>
      <c r="Q29" s="9"/>
    </row>
    <row r="30" spans="1:17" x14ac:dyDescent="0.25">
      <c r="A30" s="25" t="s">
        <v>54</v>
      </c>
      <c r="B30">
        <f ca="1">M19*C23*C4</f>
        <v>2.0095597913675243</v>
      </c>
      <c r="C30" s="1" t="s">
        <v>55</v>
      </c>
      <c r="D30">
        <f ca="1">N19*C23*C4</f>
        <v>2.7631447131303459</v>
      </c>
      <c r="E30" t="s">
        <v>56</v>
      </c>
      <c r="K30" s="9"/>
      <c r="L30" s="3"/>
      <c r="M30" s="3"/>
      <c r="N30" s="3"/>
      <c r="O30" s="3"/>
      <c r="P30" s="9"/>
      <c r="Q30" s="9"/>
    </row>
    <row r="31" spans="1:17" x14ac:dyDescent="0.25">
      <c r="A31" s="26" t="s">
        <v>57</v>
      </c>
      <c r="B31">
        <f ca="1">N19*C23*C4</f>
        <v>2.7631447131303459</v>
      </c>
      <c r="C31" s="1" t="s">
        <v>55</v>
      </c>
      <c r="D31">
        <f ca="1">O19*C23*C4</f>
        <v>4.5717485253611185</v>
      </c>
      <c r="E31" t="s">
        <v>56</v>
      </c>
      <c r="K31" s="9"/>
      <c r="L31" s="3"/>
      <c r="M31" s="3"/>
      <c r="N31" s="3"/>
      <c r="O31" s="3"/>
      <c r="P31" s="9"/>
      <c r="Q31" s="9"/>
    </row>
    <row r="32" spans="1:17" x14ac:dyDescent="0.25">
      <c r="K32" s="9"/>
      <c r="L32" s="3"/>
      <c r="M32" s="3"/>
      <c r="N32" s="3"/>
      <c r="O32" s="3"/>
      <c r="P32" s="9"/>
      <c r="Q32" s="9"/>
    </row>
    <row r="33" spans="1:17" x14ac:dyDescent="0.25">
      <c r="A33" t="s">
        <v>58</v>
      </c>
      <c r="K33" s="9"/>
      <c r="L33" s="3" t="s">
        <v>24</v>
      </c>
      <c r="M33" s="3" t="s">
        <v>25</v>
      </c>
      <c r="N33" s="3" t="s">
        <v>26</v>
      </c>
      <c r="O33" s="3" t="s">
        <v>27</v>
      </c>
      <c r="P33" s="9"/>
      <c r="Q33" s="9"/>
    </row>
    <row r="34" spans="1:17" x14ac:dyDescent="0.25">
      <c r="A34" s="25" t="s">
        <v>54</v>
      </c>
      <c r="B34">
        <f ca="1">S5*C4*C23</f>
        <v>2.5119497392094057</v>
      </c>
      <c r="C34" s="1" t="s">
        <v>55</v>
      </c>
      <c r="D34">
        <f ca="1">T5*C23*C4</f>
        <v>3.1399371740117568</v>
      </c>
      <c r="E34" t="s">
        <v>56</v>
      </c>
      <c r="K34" s="9"/>
      <c r="L34" s="3" t="s">
        <v>59</v>
      </c>
      <c r="M34" s="3">
        <v>4.0999999999999996</v>
      </c>
      <c r="N34" s="3">
        <v>5.8</v>
      </c>
      <c r="O34" s="3">
        <v>9</v>
      </c>
      <c r="P34" s="9"/>
      <c r="Q34" s="9"/>
    </row>
    <row r="35" spans="1:17" x14ac:dyDescent="0.25">
      <c r="A35" s="26" t="s">
        <v>57</v>
      </c>
      <c r="B35">
        <f ca="1">T5*C23*C4</f>
        <v>3.1399371740117568</v>
      </c>
      <c r="C35" s="1" t="s">
        <v>55</v>
      </c>
      <c r="D35">
        <f ca="1">U5*C23*C4</f>
        <v>5.1746164627713753</v>
      </c>
      <c r="E35" t="s">
        <v>56</v>
      </c>
      <c r="K35" s="9"/>
      <c r="L35" s="3"/>
      <c r="M35" s="3"/>
      <c r="N35" s="3"/>
      <c r="O35" s="3"/>
      <c r="P35" s="9"/>
      <c r="Q35" s="9"/>
    </row>
    <row r="36" spans="1:17" x14ac:dyDescent="0.25">
      <c r="K36" s="9"/>
      <c r="L36" s="3"/>
      <c r="M36" s="3"/>
      <c r="N36" s="3"/>
      <c r="O36" s="3"/>
      <c r="P36" s="9"/>
      <c r="Q36" s="9"/>
    </row>
    <row r="37" spans="1:17" x14ac:dyDescent="0.25">
      <c r="K37" s="9"/>
      <c r="L37" s="3"/>
      <c r="M37" s="3"/>
      <c r="N37" s="3"/>
      <c r="O37" s="3"/>
      <c r="P37" s="9"/>
      <c r="Q37" s="9"/>
    </row>
    <row r="38" spans="1:17" x14ac:dyDescent="0.25">
      <c r="K38" s="9"/>
      <c r="L38" s="3"/>
      <c r="M38" s="3"/>
      <c r="N38" s="3"/>
      <c r="O38" s="3"/>
      <c r="P38" s="9"/>
      <c r="Q38" s="9"/>
    </row>
    <row r="39" spans="1:17" x14ac:dyDescent="0.25">
      <c r="K39" s="9"/>
      <c r="L39" s="3"/>
      <c r="M39" s="3"/>
      <c r="N39" s="3"/>
      <c r="O39" s="3"/>
      <c r="P39" s="9"/>
      <c r="Q39" s="9"/>
    </row>
    <row r="40" spans="1:17" x14ac:dyDescent="0.25">
      <c r="K40" s="9"/>
      <c r="L40" s="3"/>
      <c r="M40" s="3"/>
      <c r="N40" s="3"/>
      <c r="O40" s="3"/>
      <c r="P40" s="9"/>
      <c r="Q40" s="9"/>
    </row>
    <row r="41" spans="1:17" x14ac:dyDescent="0.25">
      <c r="K41" s="9"/>
      <c r="L41" s="3"/>
      <c r="M41" s="3"/>
      <c r="N41" s="3"/>
      <c r="O41" s="3"/>
      <c r="P41" s="9"/>
      <c r="Q41" s="9"/>
    </row>
    <row r="42" spans="1:17" x14ac:dyDescent="0.25">
      <c r="K42" s="9"/>
      <c r="L42" s="3"/>
      <c r="M42" s="3"/>
      <c r="N42" s="3"/>
      <c r="O42" s="3"/>
      <c r="P42" s="9"/>
      <c r="Q42" s="9"/>
    </row>
    <row r="43" spans="1:17" x14ac:dyDescent="0.25">
      <c r="K43" s="9"/>
      <c r="L43" s="3"/>
      <c r="M43" s="3"/>
      <c r="N43" s="3"/>
      <c r="O43" s="3"/>
      <c r="P43" s="9"/>
      <c r="Q43" s="9"/>
    </row>
    <row r="44" spans="1:17" x14ac:dyDescent="0.25">
      <c r="K44" s="9"/>
      <c r="L44" s="3"/>
      <c r="M44" s="3"/>
      <c r="N44" s="3"/>
      <c r="O44" s="3"/>
      <c r="P44" s="9"/>
      <c r="Q44" s="9"/>
    </row>
    <row r="45" spans="1:17" x14ac:dyDescent="0.25">
      <c r="K45" s="9"/>
      <c r="L45" s="3"/>
      <c r="M45" s="3"/>
      <c r="N45" s="3"/>
      <c r="O45" s="3"/>
      <c r="P45" s="9"/>
      <c r="Q45" s="9"/>
    </row>
    <row r="46" spans="1:17" x14ac:dyDescent="0.25">
      <c r="K46" s="9"/>
      <c r="L46" s="3"/>
      <c r="M46" s="3"/>
      <c r="N46" s="3"/>
      <c r="O46" s="3"/>
      <c r="P46" s="9"/>
      <c r="Q46" s="9"/>
    </row>
    <row r="47" spans="1:17" x14ac:dyDescent="0.25">
      <c r="K47" s="9"/>
      <c r="L47" s="3"/>
      <c r="M47" s="3"/>
      <c r="N47" s="3"/>
      <c r="O47" s="3"/>
      <c r="P47" s="9"/>
      <c r="Q47" s="9"/>
    </row>
    <row r="48" spans="1:17" x14ac:dyDescent="0.25">
      <c r="K48" s="9"/>
    </row>
  </sheetData>
  <mergeCells count="11">
    <mergeCell ref="K1:P1"/>
    <mergeCell ref="Q1:V1"/>
    <mergeCell ref="B2:D2"/>
    <mergeCell ref="K2:P2"/>
    <mergeCell ref="A4:A7"/>
    <mergeCell ref="H3:J3"/>
    <mergeCell ref="B10:G10"/>
    <mergeCell ref="A11:A16"/>
    <mergeCell ref="A21:A23"/>
    <mergeCell ref="E3:G3"/>
    <mergeCell ref="B3:C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Cables!$A$22:$A$101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H101"/>
  <sheetViews>
    <sheetView workbookViewId="0">
      <selection activeCell="F78" sqref="F78"/>
    </sheetView>
  </sheetViews>
  <sheetFormatPr defaultRowHeight="15" x14ac:dyDescent="0.25"/>
  <cols>
    <col min="1" max="1" width="34.7109375" bestFit="1" customWidth="1"/>
    <col min="2" max="12" width="5" customWidth="1"/>
    <col min="13" max="17" width="6.5703125" customWidth="1"/>
    <col min="18" max="22" width="8.7109375" customWidth="1"/>
  </cols>
  <sheetData>
    <row r="6" spans="26:34" x14ac:dyDescent="0.25">
      <c r="Z6" s="3"/>
      <c r="AA6" s="3"/>
      <c r="AB6" s="3"/>
      <c r="AC6" s="3"/>
      <c r="AD6" s="3"/>
      <c r="AE6" s="3"/>
      <c r="AF6" s="3"/>
      <c r="AG6" s="3"/>
      <c r="AH6" s="3"/>
    </row>
    <row r="7" spans="26:34" x14ac:dyDescent="0.25">
      <c r="Z7" s="3"/>
      <c r="AA7" s="3"/>
      <c r="AB7" s="3"/>
      <c r="AC7" s="3"/>
      <c r="AD7" s="3"/>
      <c r="AE7" s="3"/>
      <c r="AF7" s="3"/>
      <c r="AG7" s="3"/>
      <c r="AH7" s="3"/>
    </row>
    <row r="8" spans="26:34" x14ac:dyDescent="0.25">
      <c r="Z8" s="3"/>
      <c r="AA8" s="3"/>
      <c r="AB8" s="3"/>
      <c r="AC8" s="3"/>
      <c r="AD8" s="3"/>
      <c r="AE8" s="3"/>
      <c r="AF8" s="3"/>
      <c r="AG8" s="3"/>
      <c r="AH8" s="3"/>
    </row>
    <row r="9" spans="26:34" x14ac:dyDescent="0.25">
      <c r="Z9" s="3"/>
      <c r="AA9" s="3"/>
      <c r="AB9" s="3"/>
      <c r="AC9" s="3"/>
      <c r="AD9" s="3"/>
      <c r="AE9" s="3"/>
      <c r="AF9" s="3"/>
      <c r="AG9" s="3"/>
      <c r="AH9" s="3"/>
    </row>
    <row r="10" spans="26:34" x14ac:dyDescent="0.25">
      <c r="Z10" s="3"/>
      <c r="AA10" s="3"/>
      <c r="AB10" s="3"/>
      <c r="AC10" s="3"/>
      <c r="AD10" s="3"/>
      <c r="AE10" s="3"/>
      <c r="AF10" s="3"/>
      <c r="AG10" s="3"/>
      <c r="AH10" s="3"/>
    </row>
    <row r="11" spans="26:34" x14ac:dyDescent="0.25">
      <c r="Z11" s="3"/>
      <c r="AA11" s="3"/>
      <c r="AB11" s="3"/>
      <c r="AC11" s="3"/>
      <c r="AD11" s="3"/>
      <c r="AE11" s="3"/>
      <c r="AF11" s="3"/>
      <c r="AG11" s="3"/>
      <c r="AH11" s="3"/>
    </row>
    <row r="12" spans="26:34" x14ac:dyDescent="0.25">
      <c r="Z12" s="3"/>
      <c r="AA12" s="3"/>
      <c r="AB12" s="3"/>
      <c r="AC12" s="3"/>
      <c r="AD12" s="3"/>
      <c r="AE12" s="3"/>
      <c r="AF12" s="3"/>
      <c r="AG12" s="3"/>
      <c r="AH12" s="3"/>
    </row>
    <row r="13" spans="26:34" x14ac:dyDescent="0.25">
      <c r="Z13" s="3"/>
      <c r="AA13" s="3"/>
      <c r="AB13" s="3"/>
      <c r="AC13" s="3"/>
      <c r="AD13" s="3"/>
      <c r="AE13" s="3"/>
      <c r="AF13" s="3"/>
      <c r="AG13" s="3"/>
      <c r="AH13" s="3"/>
    </row>
    <row r="14" spans="26:34" x14ac:dyDescent="0.25">
      <c r="Z14" s="3"/>
      <c r="AA14" s="3"/>
      <c r="AB14" s="3"/>
      <c r="AC14" s="3"/>
      <c r="AD14" s="3"/>
      <c r="AE14" s="3"/>
      <c r="AF14" s="3"/>
      <c r="AG14" s="3"/>
      <c r="AH14" s="3"/>
    </row>
    <row r="15" spans="26:34" x14ac:dyDescent="0.25">
      <c r="Z15" s="3"/>
      <c r="AA15" s="3"/>
      <c r="AB15" s="3"/>
      <c r="AC15" s="3"/>
      <c r="AD15" s="3"/>
      <c r="AE15" s="3"/>
      <c r="AF15" s="3"/>
      <c r="AG15" s="3"/>
      <c r="AH15" s="3"/>
    </row>
    <row r="16" spans="26:34" x14ac:dyDescent="0.25"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5">
      <c r="Z17" s="3"/>
      <c r="AA17" s="3"/>
      <c r="AB17" s="3"/>
      <c r="AC17" s="3"/>
      <c r="AD17" s="3"/>
      <c r="AE17" s="3"/>
      <c r="AF17" s="3"/>
      <c r="AG17" s="3"/>
      <c r="AH17" s="3"/>
    </row>
    <row r="18" spans="1:34" x14ac:dyDescent="0.25">
      <c r="Z18" s="3"/>
      <c r="AA18" s="3"/>
      <c r="AB18" s="3"/>
      <c r="AC18" s="3"/>
      <c r="AD18" s="3"/>
      <c r="AE18" s="3"/>
      <c r="AF18" s="3"/>
      <c r="AG18" s="3"/>
      <c r="AH18" s="3"/>
    </row>
    <row r="19" spans="1:34" x14ac:dyDescent="0.25">
      <c r="Z19" s="47" t="s">
        <v>65</v>
      </c>
      <c r="AA19" s="47"/>
      <c r="AB19" s="47"/>
      <c r="AC19" s="47"/>
      <c r="AD19" s="47"/>
      <c r="AE19" s="3"/>
      <c r="AF19" s="3"/>
      <c r="AG19" s="3"/>
      <c r="AH19" s="3"/>
    </row>
    <row r="20" spans="1:34" x14ac:dyDescent="0.25">
      <c r="M20" s="45" t="s">
        <v>12</v>
      </c>
      <c r="N20" s="45"/>
      <c r="O20" s="45"/>
      <c r="P20" s="45"/>
      <c r="Q20" s="45"/>
      <c r="R20" s="45" t="s">
        <v>11</v>
      </c>
      <c r="S20" s="45"/>
      <c r="T20" s="45"/>
      <c r="U20" s="45"/>
      <c r="V20" s="46"/>
      <c r="W20" s="2"/>
      <c r="X20" s="2"/>
      <c r="Y20" s="32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5">
      <c r="A21" t="s">
        <v>0</v>
      </c>
      <c r="B21">
        <v>1</v>
      </c>
      <c r="C21">
        <v>2</v>
      </c>
      <c r="D21">
        <v>3</v>
      </c>
      <c r="E21">
        <v>4</v>
      </c>
      <c r="F21">
        <v>5</v>
      </c>
      <c r="G21">
        <v>6</v>
      </c>
      <c r="H21">
        <v>7</v>
      </c>
      <c r="I21">
        <v>8</v>
      </c>
      <c r="J21">
        <v>9</v>
      </c>
      <c r="K21">
        <v>10</v>
      </c>
      <c r="L21">
        <v>11</v>
      </c>
      <c r="M21" t="s">
        <v>6</v>
      </c>
      <c r="N21" t="s">
        <v>7</v>
      </c>
      <c r="O21" t="s">
        <v>8</v>
      </c>
      <c r="P21" t="s">
        <v>9</v>
      </c>
      <c r="Q21" t="s">
        <v>10</v>
      </c>
      <c r="R21" t="s">
        <v>1</v>
      </c>
      <c r="S21" t="s">
        <v>2</v>
      </c>
      <c r="T21" t="s">
        <v>3</v>
      </c>
      <c r="U21" t="s">
        <v>5</v>
      </c>
      <c r="V21" t="s">
        <v>4</v>
      </c>
      <c r="W21" t="s">
        <v>13</v>
      </c>
      <c r="X21" t="s">
        <v>14</v>
      </c>
      <c r="Y21" t="s">
        <v>24</v>
      </c>
    </row>
    <row r="22" spans="1:34" x14ac:dyDescent="0.25">
      <c r="A22" t="str">
        <f t="shared" ref="A22:A23" si="0">CONCATENATE("(F)2XS(FL)2Y&gt;c&lt;RAA 6/10(12) kV_", TEXT(B22,"##.#"))</f>
        <v>(F)2XS(FL)2Y&gt;c&lt;RAA 6/10(12) kV_35</v>
      </c>
      <c r="B22">
        <v>35</v>
      </c>
      <c r="C22">
        <v>7</v>
      </c>
      <c r="D22">
        <v>3.4</v>
      </c>
      <c r="E22">
        <v>16</v>
      </c>
      <c r="F22">
        <v>0.2</v>
      </c>
      <c r="G22">
        <v>24</v>
      </c>
      <c r="H22">
        <v>2</v>
      </c>
      <c r="I22">
        <v>4</v>
      </c>
      <c r="J22">
        <v>3.5</v>
      </c>
      <c r="K22">
        <v>71</v>
      </c>
      <c r="L22">
        <v>7.4</v>
      </c>
      <c r="M22">
        <f>C22/1000</f>
        <v>7.0000000000000001E-3</v>
      </c>
      <c r="N22">
        <f>G22/1000</f>
        <v>2.4E-2</v>
      </c>
      <c r="O22">
        <f>2*N22*(SQRT(3)/3+0.5)</f>
        <v>5.1712812921102039E-2</v>
      </c>
      <c r="P22">
        <f>I22/1000</f>
        <v>4.0000000000000001E-3</v>
      </c>
      <c r="Q22">
        <f>K22/1000</f>
        <v>7.0999999999999994E-2</v>
      </c>
      <c r="R22">
        <f>117*1000000000</f>
        <v>117000000000</v>
      </c>
      <c r="S22">
        <f>0.1*1000000000</f>
        <v>100000000</v>
      </c>
      <c r="T22">
        <f>1.5*1000000000</f>
        <v>1500000000</v>
      </c>
      <c r="U22">
        <f>200*1000000000</f>
        <v>200000000000</v>
      </c>
      <c r="V22">
        <f>1.5*1000000000</f>
        <v>1500000000</v>
      </c>
      <c r="W22" s="4">
        <f>R22*PI()/8*M22^2*(3/8*M22^2+N22^2)+S22*PI()/8*(3*(N22^4-M22^4)/8+N22^2*(N22^2-M22^2))+T22*PI()/64*(O22^4-11*N22^4)+U22*PI()/64*((O22+P22)^4-O22^4)+V22*PI()/64*(Q22^4-(O22+P22)^4)</f>
        <v>27150.064555400604</v>
      </c>
      <c r="X22">
        <f>L22</f>
        <v>7.4</v>
      </c>
      <c r="Y22">
        <f>X22/(PI()*Q22*Q22/4*1000)</f>
        <v>1.8690681672367002</v>
      </c>
    </row>
    <row r="23" spans="1:34" x14ac:dyDescent="0.25">
      <c r="A23" t="str">
        <f t="shared" si="0"/>
        <v>(F)2XS(FL)2Y&gt;c&lt;RAA 6/10(12) kV_50</v>
      </c>
      <c r="B23">
        <v>50</v>
      </c>
      <c r="C23">
        <v>8.1999999999999993</v>
      </c>
      <c r="D23">
        <v>3.4</v>
      </c>
      <c r="E23">
        <v>16</v>
      </c>
      <c r="F23">
        <v>0.2</v>
      </c>
      <c r="G23">
        <v>25</v>
      </c>
      <c r="H23">
        <v>2</v>
      </c>
      <c r="I23">
        <v>4</v>
      </c>
      <c r="J23">
        <v>3.5</v>
      </c>
      <c r="K23">
        <v>73</v>
      </c>
      <c r="L23">
        <v>8</v>
      </c>
      <c r="M23">
        <f t="shared" ref="M23:M97" si="1">C23/1000</f>
        <v>8.199999999999999E-3</v>
      </c>
      <c r="N23">
        <f t="shared" ref="N23:N100" si="2">G23/1000</f>
        <v>2.5000000000000001E-2</v>
      </c>
      <c r="O23">
        <f t="shared" ref="O23:O100" si="3">2*N23*(SQRT(3)/3+0.5)</f>
        <v>5.3867513459481292E-2</v>
      </c>
      <c r="P23">
        <f t="shared" ref="P23:P100" si="4">I23/1000</f>
        <v>4.0000000000000001E-3</v>
      </c>
      <c r="Q23">
        <f t="shared" ref="Q23:Q100" si="5">K23/1000</f>
        <v>7.2999999999999995E-2</v>
      </c>
      <c r="R23">
        <f t="shared" ref="R23:R86" si="6">117*1000000000</f>
        <v>117000000000</v>
      </c>
      <c r="S23">
        <f t="shared" ref="S23:S86" si="7">0.1*1000000000</f>
        <v>100000000</v>
      </c>
      <c r="T23">
        <f t="shared" ref="T23:T86" si="8">1.5*1000000000</f>
        <v>1500000000</v>
      </c>
      <c r="U23">
        <f t="shared" ref="U23:U86" si="9">200*1000000000</f>
        <v>200000000000</v>
      </c>
      <c r="V23">
        <f t="shared" ref="V23:V86" si="10">1.5*1000000000</f>
        <v>1500000000</v>
      </c>
      <c r="W23" s="4">
        <f t="shared" ref="W23:W76" si="11">R23*PI()/8*M23^2*(3/8*M23^2+N23^2)+S23*PI()/8*(3*(N23^4-M23^4)/8+N23^2*(N23^2-M23^2))+T23*PI()/64*(O23^4-11*N23^4)+U23*PI()/64*((O23+P23)^4-O23^4)+V23*PI()/64*(Q23^4-(O23+P23)^4)</f>
        <v>31022.537784999935</v>
      </c>
      <c r="X23">
        <f t="shared" ref="X23:X100" si="12">L23</f>
        <v>8</v>
      </c>
      <c r="Y23">
        <f t="shared" ref="Y23:Y86" si="13">X23/(PI()*Q23*Q23/4*1000)</f>
        <v>1.9114123396286931</v>
      </c>
    </row>
    <row r="24" spans="1:34" x14ac:dyDescent="0.25">
      <c r="A24" t="str">
        <f>CONCATENATE("(F)2XS(FL)2Y&gt;c&lt;RAA 6/10(12) kV_", TEXT(B24,"##.#"))</f>
        <v>(F)2XS(FL)2Y&gt;c&lt;RAA 6/10(12) kV_70</v>
      </c>
      <c r="B24">
        <v>70</v>
      </c>
      <c r="C24">
        <v>9.9</v>
      </c>
      <c r="D24">
        <v>3.4</v>
      </c>
      <c r="E24">
        <v>16</v>
      </c>
      <c r="F24">
        <v>0.2</v>
      </c>
      <c r="G24">
        <v>28</v>
      </c>
      <c r="H24">
        <v>2</v>
      </c>
      <c r="I24">
        <v>4</v>
      </c>
      <c r="J24">
        <v>3.5</v>
      </c>
      <c r="K24">
        <v>79</v>
      </c>
      <c r="L24">
        <v>9.4</v>
      </c>
      <c r="M24">
        <f t="shared" si="1"/>
        <v>9.9000000000000008E-3</v>
      </c>
      <c r="N24">
        <f t="shared" si="2"/>
        <v>2.8000000000000001E-2</v>
      </c>
      <c r="O24">
        <f t="shared" si="3"/>
        <v>6.0331615074619045E-2</v>
      </c>
      <c r="P24">
        <f t="shared" si="4"/>
        <v>4.0000000000000001E-3</v>
      </c>
      <c r="Q24">
        <f t="shared" si="5"/>
        <v>7.9000000000000001E-2</v>
      </c>
      <c r="R24">
        <f t="shared" si="6"/>
        <v>117000000000</v>
      </c>
      <c r="S24">
        <f t="shared" si="7"/>
        <v>100000000</v>
      </c>
      <c r="T24">
        <f t="shared" si="8"/>
        <v>1500000000</v>
      </c>
      <c r="U24">
        <f t="shared" si="9"/>
        <v>200000000000</v>
      </c>
      <c r="V24">
        <f t="shared" si="10"/>
        <v>1500000000</v>
      </c>
      <c r="W24" s="4">
        <f t="shared" si="11"/>
        <v>43890.06815845496</v>
      </c>
      <c r="X24">
        <f t="shared" si="12"/>
        <v>9.4</v>
      </c>
      <c r="Y24">
        <f t="shared" si="13"/>
        <v>1.9177137831293911</v>
      </c>
    </row>
    <row r="25" spans="1:34" x14ac:dyDescent="0.25">
      <c r="A25" t="str">
        <f t="shared" ref="A25:A29" si="14">CONCATENATE("(F)2XS(FL)2Y&gt;c&lt;RAA 6/10(12) kV_", TEXT(B25,"##.#"))</f>
        <v>(F)2XS(FL)2Y&gt;c&lt;RAA 6/10(12) kV_95</v>
      </c>
      <c r="B25">
        <v>95</v>
      </c>
      <c r="C25">
        <v>11.5</v>
      </c>
      <c r="D25">
        <v>3.4</v>
      </c>
      <c r="E25">
        <v>16</v>
      </c>
      <c r="F25">
        <v>0.2</v>
      </c>
      <c r="G25">
        <v>30</v>
      </c>
      <c r="H25">
        <v>2</v>
      </c>
      <c r="I25">
        <v>4</v>
      </c>
      <c r="J25">
        <v>3.5</v>
      </c>
      <c r="K25">
        <v>83</v>
      </c>
      <c r="L25">
        <v>10.5</v>
      </c>
      <c r="M25">
        <f t="shared" si="1"/>
        <v>1.15E-2</v>
      </c>
      <c r="N25">
        <f t="shared" si="2"/>
        <v>0.03</v>
      </c>
      <c r="O25">
        <f t="shared" si="3"/>
        <v>6.4641016151377545E-2</v>
      </c>
      <c r="P25">
        <f t="shared" si="4"/>
        <v>4.0000000000000001E-3</v>
      </c>
      <c r="Q25">
        <f t="shared" si="5"/>
        <v>8.3000000000000004E-2</v>
      </c>
      <c r="R25">
        <f t="shared" si="6"/>
        <v>117000000000</v>
      </c>
      <c r="S25">
        <f t="shared" si="7"/>
        <v>100000000</v>
      </c>
      <c r="T25">
        <f t="shared" si="8"/>
        <v>1500000000</v>
      </c>
      <c r="U25">
        <f t="shared" si="9"/>
        <v>200000000000</v>
      </c>
      <c r="V25">
        <f t="shared" si="10"/>
        <v>1500000000</v>
      </c>
      <c r="W25" s="4">
        <f t="shared" si="11"/>
        <v>54828.512022657633</v>
      </c>
      <c r="X25">
        <f t="shared" si="12"/>
        <v>10.5</v>
      </c>
      <c r="Y25">
        <f t="shared" si="13"/>
        <v>1.9406321991173188</v>
      </c>
    </row>
    <row r="26" spans="1:34" x14ac:dyDescent="0.25">
      <c r="A26" t="str">
        <f t="shared" si="14"/>
        <v>(F)2XS(FL)2Y&gt;c&lt;RAA 6/10(12) kV_120</v>
      </c>
      <c r="B26">
        <v>120</v>
      </c>
      <c r="C26">
        <v>13</v>
      </c>
      <c r="D26">
        <v>3.4</v>
      </c>
      <c r="E26">
        <v>16</v>
      </c>
      <c r="F26">
        <v>0.2</v>
      </c>
      <c r="G26">
        <v>31</v>
      </c>
      <c r="H26">
        <v>2</v>
      </c>
      <c r="I26">
        <v>4</v>
      </c>
      <c r="J26">
        <v>3.5</v>
      </c>
      <c r="K26">
        <v>86</v>
      </c>
      <c r="L26">
        <v>11.6</v>
      </c>
      <c r="M26">
        <f t="shared" si="1"/>
        <v>1.2999999999999999E-2</v>
      </c>
      <c r="N26">
        <f t="shared" si="2"/>
        <v>3.1E-2</v>
      </c>
      <c r="O26">
        <f t="shared" si="3"/>
        <v>6.6795716689756798E-2</v>
      </c>
      <c r="P26">
        <f t="shared" si="4"/>
        <v>4.0000000000000001E-3</v>
      </c>
      <c r="Q26">
        <f t="shared" si="5"/>
        <v>8.5999999999999993E-2</v>
      </c>
      <c r="R26">
        <f t="shared" si="6"/>
        <v>117000000000</v>
      </c>
      <c r="S26">
        <f t="shared" si="7"/>
        <v>100000000</v>
      </c>
      <c r="T26">
        <f t="shared" si="8"/>
        <v>1500000000</v>
      </c>
      <c r="U26">
        <f t="shared" si="9"/>
        <v>200000000000</v>
      </c>
      <c r="V26">
        <f t="shared" si="10"/>
        <v>1500000000</v>
      </c>
      <c r="W26" s="4">
        <f t="shared" si="11"/>
        <v>62081.274994284548</v>
      </c>
      <c r="X26">
        <f t="shared" si="12"/>
        <v>11.6</v>
      </c>
      <c r="Y26">
        <f t="shared" si="13"/>
        <v>1.9969684584813265</v>
      </c>
    </row>
    <row r="27" spans="1:34" x14ac:dyDescent="0.25">
      <c r="A27" t="str">
        <f t="shared" si="14"/>
        <v>(F)2XS(FL)2Y&gt;c&lt;RAA 6/10(12) kV_150</v>
      </c>
      <c r="B27">
        <v>150</v>
      </c>
      <c r="C27">
        <v>14.5</v>
      </c>
      <c r="D27">
        <v>3.4</v>
      </c>
      <c r="E27">
        <v>25</v>
      </c>
      <c r="F27">
        <v>0.2</v>
      </c>
      <c r="G27">
        <v>33</v>
      </c>
      <c r="H27">
        <v>2</v>
      </c>
      <c r="I27">
        <v>4</v>
      </c>
      <c r="J27">
        <v>3.5</v>
      </c>
      <c r="K27">
        <v>89</v>
      </c>
      <c r="L27">
        <v>12.9</v>
      </c>
      <c r="M27">
        <f t="shared" si="1"/>
        <v>1.4500000000000001E-2</v>
      </c>
      <c r="N27">
        <f t="shared" si="2"/>
        <v>3.3000000000000002E-2</v>
      </c>
      <c r="O27">
        <f t="shared" si="3"/>
        <v>7.1105117766515305E-2</v>
      </c>
      <c r="P27">
        <f t="shared" si="4"/>
        <v>4.0000000000000001E-3</v>
      </c>
      <c r="Q27">
        <f t="shared" si="5"/>
        <v>8.8999999999999996E-2</v>
      </c>
      <c r="R27">
        <f t="shared" si="6"/>
        <v>117000000000</v>
      </c>
      <c r="S27">
        <f t="shared" si="7"/>
        <v>100000000</v>
      </c>
      <c r="T27">
        <f t="shared" si="8"/>
        <v>1500000000</v>
      </c>
      <c r="U27">
        <f t="shared" si="9"/>
        <v>200000000000</v>
      </c>
      <c r="V27">
        <f t="shared" si="10"/>
        <v>1500000000</v>
      </c>
      <c r="W27" s="4">
        <f t="shared" si="11"/>
        <v>75951.444541918347</v>
      </c>
      <c r="X27">
        <f t="shared" si="12"/>
        <v>12.9</v>
      </c>
      <c r="Y27">
        <f t="shared" si="13"/>
        <v>2.0735753221920974</v>
      </c>
    </row>
    <row r="28" spans="1:34" x14ac:dyDescent="0.25">
      <c r="A28" t="str">
        <f t="shared" si="14"/>
        <v>(F)2XS(FL)2Y&gt;c&lt;RAA 6/10(12) kV_185</v>
      </c>
      <c r="B28">
        <v>185</v>
      </c>
      <c r="C28">
        <v>16.100000000000001</v>
      </c>
      <c r="D28">
        <v>3.4</v>
      </c>
      <c r="E28">
        <v>25</v>
      </c>
      <c r="F28">
        <v>0.2</v>
      </c>
      <c r="G28">
        <v>34</v>
      </c>
      <c r="H28">
        <v>2</v>
      </c>
      <c r="I28">
        <v>4</v>
      </c>
      <c r="J28">
        <v>3.5</v>
      </c>
      <c r="K28">
        <v>93</v>
      </c>
      <c r="L28">
        <v>14.4</v>
      </c>
      <c r="M28">
        <f t="shared" si="1"/>
        <v>1.61E-2</v>
      </c>
      <c r="N28">
        <f t="shared" si="2"/>
        <v>3.4000000000000002E-2</v>
      </c>
      <c r="O28">
        <f t="shared" si="3"/>
        <v>7.3259818304894558E-2</v>
      </c>
      <c r="P28">
        <f t="shared" si="4"/>
        <v>4.0000000000000001E-3</v>
      </c>
      <c r="Q28">
        <f t="shared" si="5"/>
        <v>9.2999999999999999E-2</v>
      </c>
      <c r="R28">
        <f t="shared" si="6"/>
        <v>117000000000</v>
      </c>
      <c r="S28">
        <f t="shared" si="7"/>
        <v>100000000</v>
      </c>
      <c r="T28">
        <f t="shared" si="8"/>
        <v>1500000000</v>
      </c>
      <c r="U28">
        <f t="shared" si="9"/>
        <v>200000000000</v>
      </c>
      <c r="V28">
        <f t="shared" si="10"/>
        <v>1500000000</v>
      </c>
      <c r="W28" s="4">
        <f t="shared" si="11"/>
        <v>85914.003454573045</v>
      </c>
      <c r="X28">
        <f t="shared" si="12"/>
        <v>14.4</v>
      </c>
      <c r="Y28">
        <f t="shared" si="13"/>
        <v>2.1198577227640589</v>
      </c>
    </row>
    <row r="29" spans="1:34" x14ac:dyDescent="0.25">
      <c r="A29" t="str">
        <f t="shared" si="14"/>
        <v>(F)2XS(FL)2Y&gt;c&lt;RAA 6/10(12) kV_240</v>
      </c>
      <c r="B29">
        <v>240</v>
      </c>
      <c r="C29">
        <v>18.600000000000001</v>
      </c>
      <c r="D29">
        <v>3.4</v>
      </c>
      <c r="E29">
        <v>25</v>
      </c>
      <c r="F29">
        <v>0.2</v>
      </c>
      <c r="G29">
        <v>37</v>
      </c>
      <c r="H29">
        <v>2</v>
      </c>
      <c r="I29">
        <v>4</v>
      </c>
      <c r="J29">
        <v>3.5</v>
      </c>
      <c r="K29">
        <v>98</v>
      </c>
      <c r="L29">
        <v>16.600000000000001</v>
      </c>
      <c r="M29">
        <f t="shared" si="1"/>
        <v>1.8600000000000002E-2</v>
      </c>
      <c r="N29">
        <f t="shared" si="2"/>
        <v>3.6999999999999998E-2</v>
      </c>
      <c r="O29">
        <f t="shared" si="3"/>
        <v>7.9723919920032305E-2</v>
      </c>
      <c r="P29">
        <f t="shared" si="4"/>
        <v>4.0000000000000001E-3</v>
      </c>
      <c r="Q29">
        <f t="shared" si="5"/>
        <v>9.8000000000000004E-2</v>
      </c>
      <c r="R29">
        <f t="shared" si="6"/>
        <v>117000000000</v>
      </c>
      <c r="S29">
        <f t="shared" si="7"/>
        <v>100000000</v>
      </c>
      <c r="T29">
        <f t="shared" si="8"/>
        <v>1500000000</v>
      </c>
      <c r="U29">
        <f t="shared" si="9"/>
        <v>200000000000</v>
      </c>
      <c r="V29">
        <f t="shared" si="10"/>
        <v>1500000000</v>
      </c>
      <c r="W29" s="4">
        <f t="shared" si="11"/>
        <v>114322.1444836532</v>
      </c>
      <c r="X29">
        <f t="shared" si="12"/>
        <v>16.600000000000001</v>
      </c>
      <c r="Y29">
        <f t="shared" si="13"/>
        <v>2.2007264101003439</v>
      </c>
    </row>
    <row r="30" spans="1:34" x14ac:dyDescent="0.25">
      <c r="A30" t="str">
        <f>CONCATENATE("(F)2XS(FL)2Y&gt;c&lt;RAA 12/20(24) kV_", TEXT(B30,"##.#"))</f>
        <v>(F)2XS(FL)2Y&gt;c&lt;RAA 12/20(24) kV_35</v>
      </c>
      <c r="B30">
        <v>35</v>
      </c>
      <c r="C30">
        <v>7</v>
      </c>
      <c r="D30">
        <v>5.5</v>
      </c>
      <c r="E30">
        <v>16</v>
      </c>
      <c r="F30">
        <v>0.2</v>
      </c>
      <c r="G30">
        <v>28</v>
      </c>
      <c r="H30">
        <v>2</v>
      </c>
      <c r="I30">
        <v>4</v>
      </c>
      <c r="J30">
        <v>3.5</v>
      </c>
      <c r="K30">
        <v>79</v>
      </c>
      <c r="L30">
        <v>8.6999999999999993</v>
      </c>
      <c r="M30">
        <f t="shared" si="1"/>
        <v>7.0000000000000001E-3</v>
      </c>
      <c r="N30">
        <f t="shared" si="2"/>
        <v>2.8000000000000001E-2</v>
      </c>
      <c r="O30">
        <f t="shared" si="3"/>
        <v>6.0331615074619045E-2</v>
      </c>
      <c r="P30">
        <f t="shared" si="4"/>
        <v>4.0000000000000001E-3</v>
      </c>
      <c r="Q30">
        <f t="shared" si="5"/>
        <v>7.9000000000000001E-2</v>
      </c>
      <c r="R30">
        <f t="shared" si="6"/>
        <v>117000000000</v>
      </c>
      <c r="S30">
        <f t="shared" si="7"/>
        <v>100000000</v>
      </c>
      <c r="T30">
        <f t="shared" si="8"/>
        <v>1500000000</v>
      </c>
      <c r="U30">
        <f t="shared" si="9"/>
        <v>200000000000</v>
      </c>
      <c r="V30">
        <f t="shared" si="10"/>
        <v>1500000000</v>
      </c>
      <c r="W30" s="4">
        <f t="shared" si="11"/>
        <v>42002.130278162476</v>
      </c>
      <c r="X30">
        <f t="shared" si="12"/>
        <v>8.6999999999999993</v>
      </c>
      <c r="Y30">
        <f t="shared" si="13"/>
        <v>1.7749053099176277</v>
      </c>
    </row>
    <row r="31" spans="1:34" x14ac:dyDescent="0.25">
      <c r="A31" t="str">
        <f>CONCATENATE("(F)2XS(FL)2Y&gt;c&lt;RAA 12/20(24) kV_", TEXT(B31,"##.#"))</f>
        <v>(F)2XS(FL)2Y&gt;c&lt;RAA 12/20(24) kV_50</v>
      </c>
      <c r="B31">
        <v>50</v>
      </c>
      <c r="C31">
        <v>8.1999999999999993</v>
      </c>
      <c r="D31">
        <v>5.5</v>
      </c>
      <c r="E31">
        <v>16</v>
      </c>
      <c r="F31">
        <v>0.2</v>
      </c>
      <c r="G31">
        <v>29</v>
      </c>
      <c r="H31">
        <v>2</v>
      </c>
      <c r="I31">
        <v>4</v>
      </c>
      <c r="J31">
        <v>3.5</v>
      </c>
      <c r="K31">
        <v>82</v>
      </c>
      <c r="L31">
        <v>9.1999999999999993</v>
      </c>
      <c r="M31">
        <f t="shared" si="1"/>
        <v>8.199999999999999E-3</v>
      </c>
      <c r="N31">
        <f t="shared" si="2"/>
        <v>2.9000000000000001E-2</v>
      </c>
      <c r="O31">
        <f t="shared" si="3"/>
        <v>6.2486315612998299E-2</v>
      </c>
      <c r="P31">
        <f t="shared" si="4"/>
        <v>4.0000000000000001E-3</v>
      </c>
      <c r="Q31">
        <f t="shared" si="5"/>
        <v>8.2000000000000003E-2</v>
      </c>
      <c r="R31">
        <f t="shared" si="6"/>
        <v>117000000000</v>
      </c>
      <c r="S31">
        <f t="shared" si="7"/>
        <v>100000000</v>
      </c>
      <c r="T31">
        <f t="shared" si="8"/>
        <v>1500000000</v>
      </c>
      <c r="U31">
        <f t="shared" si="9"/>
        <v>200000000000</v>
      </c>
      <c r="V31">
        <f t="shared" si="10"/>
        <v>1500000000</v>
      </c>
      <c r="W31" s="4">
        <f t="shared" si="11"/>
        <v>47315.755284759121</v>
      </c>
      <c r="X31">
        <f t="shared" si="12"/>
        <v>9.1999999999999993</v>
      </c>
      <c r="Y31">
        <f t="shared" si="13"/>
        <v>1.7420886096911803</v>
      </c>
    </row>
    <row r="32" spans="1:34" x14ac:dyDescent="0.25">
      <c r="A32" t="str">
        <f t="shared" ref="A32:A38" si="15">CONCATENATE("(F)2XS(FL)2Y&gt;c&lt;RAA 12/20(24) kV_", TEXT(B32,"##.#"))</f>
        <v>(F)2XS(FL)2Y&gt;c&lt;RAA 12/20(24) kV_70</v>
      </c>
      <c r="B32">
        <v>70</v>
      </c>
      <c r="C32">
        <v>9.9</v>
      </c>
      <c r="D32">
        <v>5.5</v>
      </c>
      <c r="E32">
        <v>16</v>
      </c>
      <c r="F32">
        <v>0.2</v>
      </c>
      <c r="G32">
        <v>32</v>
      </c>
      <c r="H32">
        <v>2</v>
      </c>
      <c r="I32">
        <v>4</v>
      </c>
      <c r="J32">
        <v>3.5</v>
      </c>
      <c r="K32">
        <v>88</v>
      </c>
      <c r="L32">
        <v>10.6</v>
      </c>
      <c r="M32">
        <f t="shared" si="1"/>
        <v>9.9000000000000008E-3</v>
      </c>
      <c r="N32">
        <f t="shared" si="2"/>
        <v>3.2000000000000001E-2</v>
      </c>
      <c r="O32">
        <f t="shared" si="3"/>
        <v>6.8950417228136052E-2</v>
      </c>
      <c r="P32">
        <f t="shared" si="4"/>
        <v>4.0000000000000001E-3</v>
      </c>
      <c r="Q32">
        <f t="shared" si="5"/>
        <v>8.7999999999999995E-2</v>
      </c>
      <c r="R32">
        <f t="shared" si="6"/>
        <v>117000000000</v>
      </c>
      <c r="S32">
        <f t="shared" si="7"/>
        <v>100000000</v>
      </c>
      <c r="T32">
        <f t="shared" si="8"/>
        <v>1500000000</v>
      </c>
      <c r="U32">
        <f t="shared" si="9"/>
        <v>200000000000</v>
      </c>
      <c r="V32">
        <f t="shared" si="10"/>
        <v>1500000000</v>
      </c>
      <c r="W32" s="4">
        <f t="shared" si="11"/>
        <v>64121.90248392248</v>
      </c>
      <c r="X32">
        <f t="shared" si="12"/>
        <v>10.6</v>
      </c>
      <c r="Y32">
        <f t="shared" si="13"/>
        <v>1.7428123933616644</v>
      </c>
    </row>
    <row r="33" spans="1:25" x14ac:dyDescent="0.25">
      <c r="A33" t="str">
        <f t="shared" si="15"/>
        <v>(F)2XS(FL)2Y&gt;c&lt;RAA 12/20(24) kV_95</v>
      </c>
      <c r="B33">
        <v>95</v>
      </c>
      <c r="C33">
        <v>11.5</v>
      </c>
      <c r="D33">
        <v>5.5</v>
      </c>
      <c r="E33">
        <v>16</v>
      </c>
      <c r="F33">
        <v>0.2</v>
      </c>
      <c r="G33">
        <v>34</v>
      </c>
      <c r="H33">
        <v>2</v>
      </c>
      <c r="I33">
        <v>4</v>
      </c>
      <c r="J33">
        <v>3.5</v>
      </c>
      <c r="K33">
        <v>91</v>
      </c>
      <c r="L33">
        <v>11.7</v>
      </c>
      <c r="M33">
        <f t="shared" si="1"/>
        <v>1.15E-2</v>
      </c>
      <c r="N33">
        <f t="shared" si="2"/>
        <v>3.4000000000000002E-2</v>
      </c>
      <c r="O33">
        <f t="shared" si="3"/>
        <v>7.3259818304894558E-2</v>
      </c>
      <c r="P33">
        <f t="shared" si="4"/>
        <v>4.0000000000000001E-3</v>
      </c>
      <c r="Q33">
        <f t="shared" si="5"/>
        <v>9.0999999999999998E-2</v>
      </c>
      <c r="R33">
        <f t="shared" si="6"/>
        <v>117000000000</v>
      </c>
      <c r="S33">
        <f t="shared" si="7"/>
        <v>100000000</v>
      </c>
      <c r="T33">
        <f t="shared" si="8"/>
        <v>1500000000</v>
      </c>
      <c r="U33">
        <f t="shared" si="9"/>
        <v>200000000000</v>
      </c>
      <c r="V33">
        <f t="shared" si="10"/>
        <v>1500000000</v>
      </c>
      <c r="W33" s="4">
        <f t="shared" si="11"/>
        <v>77862.179770678253</v>
      </c>
      <c r="X33">
        <f t="shared" si="12"/>
        <v>11.7</v>
      </c>
      <c r="Y33">
        <f t="shared" si="13"/>
        <v>1.7989255734091782</v>
      </c>
    </row>
    <row r="34" spans="1:25" x14ac:dyDescent="0.25">
      <c r="A34" t="str">
        <f t="shared" si="15"/>
        <v>(F)2XS(FL)2Y&gt;c&lt;RAA 12/20(24) kV_120</v>
      </c>
      <c r="B34">
        <v>120</v>
      </c>
      <c r="C34">
        <v>13</v>
      </c>
      <c r="D34">
        <v>5.5</v>
      </c>
      <c r="E34">
        <v>16</v>
      </c>
      <c r="F34">
        <v>0.2</v>
      </c>
      <c r="G34">
        <v>35</v>
      </c>
      <c r="H34">
        <v>2</v>
      </c>
      <c r="I34">
        <v>4</v>
      </c>
      <c r="J34">
        <v>3.5</v>
      </c>
      <c r="K34">
        <v>95</v>
      </c>
      <c r="L34">
        <v>12.9</v>
      </c>
      <c r="M34">
        <f t="shared" si="1"/>
        <v>1.2999999999999999E-2</v>
      </c>
      <c r="N34">
        <f t="shared" si="2"/>
        <v>3.5000000000000003E-2</v>
      </c>
      <c r="O34">
        <f t="shared" si="3"/>
        <v>7.5414518843273812E-2</v>
      </c>
      <c r="P34">
        <f t="shared" si="4"/>
        <v>4.0000000000000001E-3</v>
      </c>
      <c r="Q34">
        <f t="shared" si="5"/>
        <v>9.5000000000000001E-2</v>
      </c>
      <c r="R34">
        <f t="shared" si="6"/>
        <v>117000000000</v>
      </c>
      <c r="S34">
        <f t="shared" si="7"/>
        <v>100000000</v>
      </c>
      <c r="T34">
        <f t="shared" si="8"/>
        <v>1500000000</v>
      </c>
      <c r="U34">
        <f t="shared" si="9"/>
        <v>200000000000</v>
      </c>
      <c r="V34">
        <f t="shared" si="10"/>
        <v>1500000000</v>
      </c>
      <c r="W34" s="4">
        <f t="shared" si="11"/>
        <v>87236.520422321322</v>
      </c>
      <c r="X34">
        <f t="shared" si="12"/>
        <v>12.9</v>
      </c>
      <c r="Y34">
        <f t="shared" si="13"/>
        <v>1.8199213437211748</v>
      </c>
    </row>
    <row r="35" spans="1:25" x14ac:dyDescent="0.25">
      <c r="A35" t="str">
        <f t="shared" si="15"/>
        <v>(F)2XS(FL)2Y&gt;c&lt;RAA 12/20(24) kV_150</v>
      </c>
      <c r="B35">
        <v>150</v>
      </c>
      <c r="C35">
        <v>14.5</v>
      </c>
      <c r="D35">
        <v>5.5</v>
      </c>
      <c r="E35">
        <v>25</v>
      </c>
      <c r="F35">
        <v>0.2</v>
      </c>
      <c r="G35">
        <v>37</v>
      </c>
      <c r="H35">
        <v>2</v>
      </c>
      <c r="I35">
        <v>4</v>
      </c>
      <c r="J35">
        <v>3.5</v>
      </c>
      <c r="K35">
        <v>98</v>
      </c>
      <c r="L35">
        <v>14.4</v>
      </c>
      <c r="M35">
        <f t="shared" si="1"/>
        <v>1.4500000000000001E-2</v>
      </c>
      <c r="N35">
        <f t="shared" si="2"/>
        <v>3.6999999999999998E-2</v>
      </c>
      <c r="O35">
        <f t="shared" si="3"/>
        <v>7.9723919920032305E-2</v>
      </c>
      <c r="P35">
        <f t="shared" si="4"/>
        <v>4.0000000000000001E-3</v>
      </c>
      <c r="Q35">
        <f t="shared" si="5"/>
        <v>9.8000000000000004E-2</v>
      </c>
      <c r="R35">
        <f t="shared" si="6"/>
        <v>117000000000</v>
      </c>
      <c r="S35">
        <f t="shared" si="7"/>
        <v>100000000</v>
      </c>
      <c r="T35">
        <f t="shared" si="8"/>
        <v>1500000000</v>
      </c>
      <c r="U35">
        <f t="shared" si="9"/>
        <v>200000000000</v>
      </c>
      <c r="V35">
        <f t="shared" si="10"/>
        <v>1500000000</v>
      </c>
      <c r="W35" s="4">
        <f t="shared" si="11"/>
        <v>104493.86959017978</v>
      </c>
      <c r="X35">
        <f t="shared" si="12"/>
        <v>14.4</v>
      </c>
      <c r="Y35">
        <f t="shared" si="13"/>
        <v>1.9090638738219847</v>
      </c>
    </row>
    <row r="36" spans="1:25" x14ac:dyDescent="0.25">
      <c r="A36" t="str">
        <f t="shared" si="15"/>
        <v>(F)2XS(FL)2Y&gt;c&lt;RAA 12/20(24) kV_185</v>
      </c>
      <c r="B36">
        <v>185</v>
      </c>
      <c r="C36">
        <v>16.100000000000001</v>
      </c>
      <c r="D36">
        <v>5.5</v>
      </c>
      <c r="E36">
        <v>25</v>
      </c>
      <c r="F36">
        <v>0.2</v>
      </c>
      <c r="G36">
        <v>38</v>
      </c>
      <c r="H36">
        <v>2</v>
      </c>
      <c r="I36">
        <v>4</v>
      </c>
      <c r="J36">
        <v>3.5</v>
      </c>
      <c r="K36">
        <v>102</v>
      </c>
      <c r="L36">
        <v>15.9</v>
      </c>
      <c r="M36">
        <f t="shared" si="1"/>
        <v>1.61E-2</v>
      </c>
      <c r="N36">
        <f t="shared" si="2"/>
        <v>3.7999999999999999E-2</v>
      </c>
      <c r="O36">
        <f t="shared" si="3"/>
        <v>8.1878620458411558E-2</v>
      </c>
      <c r="P36">
        <f t="shared" si="4"/>
        <v>4.0000000000000001E-3</v>
      </c>
      <c r="Q36">
        <f t="shared" si="5"/>
        <v>0.10199999999999999</v>
      </c>
      <c r="R36">
        <f t="shared" si="6"/>
        <v>117000000000</v>
      </c>
      <c r="S36">
        <f t="shared" si="7"/>
        <v>100000000</v>
      </c>
      <c r="T36">
        <f t="shared" si="8"/>
        <v>1500000000</v>
      </c>
      <c r="U36">
        <f t="shared" si="9"/>
        <v>200000000000</v>
      </c>
      <c r="V36">
        <f t="shared" si="10"/>
        <v>1500000000</v>
      </c>
      <c r="W36" s="4">
        <f t="shared" si="11"/>
        <v>116789.04265050052</v>
      </c>
      <c r="X36">
        <f t="shared" si="12"/>
        <v>15.9</v>
      </c>
      <c r="Y36">
        <f t="shared" si="13"/>
        <v>1.945838981284995</v>
      </c>
    </row>
    <row r="37" spans="1:25" x14ac:dyDescent="0.25">
      <c r="A37" t="str">
        <f t="shared" si="15"/>
        <v>(F)2XS(FL)2Y&gt;c&lt;RAA 12/20(24) kV_240</v>
      </c>
      <c r="B37">
        <v>240</v>
      </c>
      <c r="C37">
        <v>18.600000000000001</v>
      </c>
      <c r="D37">
        <v>5.5</v>
      </c>
      <c r="E37">
        <v>25</v>
      </c>
      <c r="F37">
        <v>0.2</v>
      </c>
      <c r="G37">
        <v>41</v>
      </c>
      <c r="H37">
        <v>2</v>
      </c>
      <c r="I37">
        <v>4</v>
      </c>
      <c r="J37">
        <v>3.5</v>
      </c>
      <c r="K37">
        <v>107</v>
      </c>
      <c r="L37">
        <v>18.100000000000001</v>
      </c>
      <c r="M37">
        <f t="shared" si="1"/>
        <v>1.8600000000000002E-2</v>
      </c>
      <c r="N37">
        <f t="shared" si="2"/>
        <v>4.1000000000000002E-2</v>
      </c>
      <c r="O37">
        <f t="shared" si="3"/>
        <v>8.8342722073549318E-2</v>
      </c>
      <c r="P37">
        <f t="shared" si="4"/>
        <v>4.0000000000000001E-3</v>
      </c>
      <c r="Q37">
        <f t="shared" si="5"/>
        <v>0.107</v>
      </c>
      <c r="R37">
        <f t="shared" si="6"/>
        <v>117000000000</v>
      </c>
      <c r="S37">
        <f t="shared" si="7"/>
        <v>100000000</v>
      </c>
      <c r="T37">
        <f t="shared" si="8"/>
        <v>1500000000</v>
      </c>
      <c r="U37">
        <f t="shared" si="9"/>
        <v>200000000000</v>
      </c>
      <c r="V37">
        <f t="shared" si="10"/>
        <v>1500000000</v>
      </c>
      <c r="W37" s="4">
        <f t="shared" si="11"/>
        <v>151285.05763329874</v>
      </c>
      <c r="X37">
        <f t="shared" si="12"/>
        <v>18.100000000000001</v>
      </c>
      <c r="Y37">
        <f t="shared" si="13"/>
        <v>2.0128950790205646</v>
      </c>
    </row>
    <row r="38" spans="1:25" x14ac:dyDescent="0.25">
      <c r="A38" t="str">
        <f t="shared" si="15"/>
        <v>(F)2XS(FL)2Y&gt;c&lt;RAA 12/20(24) kV_300</v>
      </c>
      <c r="B38">
        <v>300</v>
      </c>
      <c r="C38">
        <v>20.6</v>
      </c>
      <c r="D38">
        <v>5.5</v>
      </c>
      <c r="E38">
        <v>25</v>
      </c>
      <c r="F38">
        <v>0.2</v>
      </c>
      <c r="G38">
        <v>43</v>
      </c>
      <c r="H38">
        <v>2</v>
      </c>
      <c r="I38">
        <v>4</v>
      </c>
      <c r="J38">
        <v>3.5</v>
      </c>
      <c r="K38">
        <v>111</v>
      </c>
      <c r="L38">
        <v>20.399999999999999</v>
      </c>
      <c r="M38">
        <f t="shared" si="1"/>
        <v>2.06E-2</v>
      </c>
      <c r="N38">
        <f t="shared" si="2"/>
        <v>4.2999999999999997E-2</v>
      </c>
      <c r="O38">
        <f t="shared" si="3"/>
        <v>9.2652123150307811E-2</v>
      </c>
      <c r="P38">
        <f t="shared" si="4"/>
        <v>4.0000000000000001E-3</v>
      </c>
      <c r="Q38">
        <f t="shared" si="5"/>
        <v>0.111</v>
      </c>
      <c r="R38">
        <f t="shared" si="6"/>
        <v>117000000000</v>
      </c>
      <c r="S38">
        <f t="shared" si="7"/>
        <v>100000000</v>
      </c>
      <c r="T38">
        <f t="shared" si="8"/>
        <v>1500000000</v>
      </c>
      <c r="U38">
        <f t="shared" si="9"/>
        <v>200000000000</v>
      </c>
      <c r="V38">
        <f t="shared" si="10"/>
        <v>1500000000</v>
      </c>
      <c r="W38" s="4">
        <f t="shared" si="11"/>
        <v>179975.62405118207</v>
      </c>
      <c r="X38">
        <f t="shared" si="12"/>
        <v>20.399999999999999</v>
      </c>
      <c r="Y38">
        <f t="shared" si="13"/>
        <v>2.1081151458970306</v>
      </c>
    </row>
    <row r="39" spans="1:25" x14ac:dyDescent="0.25">
      <c r="A39" t="str">
        <f>CONCATENATE("(F)2XS(FL)2Y&gt;c&lt;RAA 18/30(36) kV_", TEXT(B39,"##.#"))</f>
        <v>(F)2XS(FL)2Y&gt;c&lt;RAA 18/30(36) kV_50</v>
      </c>
      <c r="B39">
        <v>50</v>
      </c>
      <c r="C39">
        <v>8.1999999999999993</v>
      </c>
      <c r="D39">
        <v>8</v>
      </c>
      <c r="E39">
        <v>16</v>
      </c>
      <c r="F39">
        <v>0.2</v>
      </c>
      <c r="G39">
        <v>34</v>
      </c>
      <c r="H39">
        <v>2</v>
      </c>
      <c r="I39">
        <v>4</v>
      </c>
      <c r="J39">
        <v>3.5</v>
      </c>
      <c r="K39">
        <v>92</v>
      </c>
      <c r="L39">
        <v>10.7</v>
      </c>
      <c r="M39">
        <f t="shared" si="1"/>
        <v>8.199999999999999E-3</v>
      </c>
      <c r="N39">
        <f t="shared" si="2"/>
        <v>3.4000000000000002E-2</v>
      </c>
      <c r="O39">
        <f t="shared" si="3"/>
        <v>7.3259818304894558E-2</v>
      </c>
      <c r="P39">
        <f t="shared" si="4"/>
        <v>4.0000000000000001E-3</v>
      </c>
      <c r="Q39">
        <f t="shared" si="5"/>
        <v>9.1999999999999998E-2</v>
      </c>
      <c r="R39">
        <f t="shared" si="6"/>
        <v>117000000000</v>
      </c>
      <c r="S39">
        <f t="shared" si="7"/>
        <v>100000000</v>
      </c>
      <c r="T39">
        <f t="shared" si="8"/>
        <v>1500000000</v>
      </c>
      <c r="U39">
        <f t="shared" si="9"/>
        <v>200000000000</v>
      </c>
      <c r="V39">
        <f t="shared" si="10"/>
        <v>1500000000</v>
      </c>
      <c r="W39" s="4">
        <f t="shared" si="11"/>
        <v>74414.605303601114</v>
      </c>
      <c r="X39">
        <f t="shared" si="12"/>
        <v>10.7</v>
      </c>
      <c r="Y39">
        <f t="shared" si="13"/>
        <v>1.6096010312696407</v>
      </c>
    </row>
    <row r="40" spans="1:25" x14ac:dyDescent="0.25">
      <c r="A40" t="str">
        <f>CONCATENATE("(F)2XS(FL)2Y&gt;c&lt;RAA 18/30(36) kV_", TEXT(B40,"##.#"))</f>
        <v>(F)2XS(FL)2Y&gt;c&lt;RAA 18/30(36) kV_70</v>
      </c>
      <c r="B40">
        <v>70</v>
      </c>
      <c r="C40">
        <v>9.9</v>
      </c>
      <c r="D40">
        <v>8</v>
      </c>
      <c r="E40">
        <v>16</v>
      </c>
      <c r="F40">
        <v>0.2</v>
      </c>
      <c r="G40">
        <v>37</v>
      </c>
      <c r="H40">
        <v>2</v>
      </c>
      <c r="I40">
        <v>4</v>
      </c>
      <c r="J40">
        <v>3.5</v>
      </c>
      <c r="K40">
        <v>98</v>
      </c>
      <c r="L40">
        <v>12.2</v>
      </c>
      <c r="M40">
        <f t="shared" si="1"/>
        <v>9.9000000000000008E-3</v>
      </c>
      <c r="N40">
        <f t="shared" si="2"/>
        <v>3.6999999999999998E-2</v>
      </c>
      <c r="O40">
        <f t="shared" si="3"/>
        <v>7.9723919920032305E-2</v>
      </c>
      <c r="P40">
        <f t="shared" si="4"/>
        <v>4.0000000000000001E-3</v>
      </c>
      <c r="Q40">
        <f t="shared" si="5"/>
        <v>9.8000000000000004E-2</v>
      </c>
      <c r="R40">
        <f t="shared" si="6"/>
        <v>117000000000</v>
      </c>
      <c r="S40">
        <f t="shared" si="7"/>
        <v>100000000</v>
      </c>
      <c r="T40">
        <f t="shared" si="8"/>
        <v>1500000000</v>
      </c>
      <c r="U40">
        <f t="shared" si="9"/>
        <v>200000000000</v>
      </c>
      <c r="V40">
        <f t="shared" si="10"/>
        <v>1500000000</v>
      </c>
      <c r="W40" s="4">
        <f t="shared" si="11"/>
        <v>96844.409558873682</v>
      </c>
      <c r="X40">
        <f t="shared" si="12"/>
        <v>12.2</v>
      </c>
      <c r="Y40">
        <f t="shared" si="13"/>
        <v>1.6174013375436258</v>
      </c>
    </row>
    <row r="41" spans="1:25" x14ac:dyDescent="0.25">
      <c r="A41" t="str">
        <f t="shared" ref="A41:A49" si="16">CONCATENATE("(F)2XS(FL)2Y&gt;c&lt;RAA 18/30(36) kV_", TEXT(B41,"##.#"))</f>
        <v>(F)2XS(FL)2Y&gt;c&lt;RAA 18/30(36) kV_95</v>
      </c>
      <c r="B41">
        <v>95</v>
      </c>
      <c r="C41">
        <v>11.5</v>
      </c>
      <c r="D41">
        <v>8</v>
      </c>
      <c r="E41">
        <v>16</v>
      </c>
      <c r="F41">
        <v>0.2</v>
      </c>
      <c r="G41">
        <v>38</v>
      </c>
      <c r="H41">
        <v>2</v>
      </c>
      <c r="I41">
        <v>4</v>
      </c>
      <c r="J41">
        <v>3.5</v>
      </c>
      <c r="K41">
        <v>102</v>
      </c>
      <c r="L41">
        <v>13.5</v>
      </c>
      <c r="M41">
        <f t="shared" si="1"/>
        <v>1.15E-2</v>
      </c>
      <c r="N41">
        <f t="shared" si="2"/>
        <v>3.7999999999999999E-2</v>
      </c>
      <c r="O41">
        <f t="shared" si="3"/>
        <v>8.1878620458411558E-2</v>
      </c>
      <c r="P41">
        <f t="shared" si="4"/>
        <v>4.0000000000000001E-3</v>
      </c>
      <c r="Q41">
        <f t="shared" si="5"/>
        <v>0.10199999999999999</v>
      </c>
      <c r="R41">
        <f t="shared" si="6"/>
        <v>117000000000</v>
      </c>
      <c r="S41">
        <f t="shared" si="7"/>
        <v>100000000</v>
      </c>
      <c r="T41">
        <f t="shared" si="8"/>
        <v>1500000000</v>
      </c>
      <c r="U41">
        <f t="shared" si="9"/>
        <v>200000000000</v>
      </c>
      <c r="V41">
        <f t="shared" si="10"/>
        <v>1500000000</v>
      </c>
      <c r="W41" s="4">
        <f t="shared" si="11"/>
        <v>107517.41012354702</v>
      </c>
      <c r="X41">
        <f t="shared" si="12"/>
        <v>13.5</v>
      </c>
      <c r="Y41">
        <f t="shared" si="13"/>
        <v>1.65212743694009</v>
      </c>
    </row>
    <row r="42" spans="1:25" x14ac:dyDescent="0.25">
      <c r="A42" t="str">
        <f t="shared" si="16"/>
        <v>(F)2XS(FL)2Y&gt;c&lt;RAA 18/30(36) kV_120</v>
      </c>
      <c r="B42">
        <v>120</v>
      </c>
      <c r="C42">
        <v>13</v>
      </c>
      <c r="D42">
        <v>8</v>
      </c>
      <c r="E42">
        <v>16</v>
      </c>
      <c r="F42">
        <v>0.2</v>
      </c>
      <c r="G42">
        <v>40</v>
      </c>
      <c r="H42">
        <v>2</v>
      </c>
      <c r="I42">
        <v>4</v>
      </c>
      <c r="J42">
        <v>3.5</v>
      </c>
      <c r="K42">
        <v>105</v>
      </c>
      <c r="L42">
        <v>14.8</v>
      </c>
      <c r="M42">
        <f t="shared" si="1"/>
        <v>1.2999999999999999E-2</v>
      </c>
      <c r="N42">
        <f t="shared" si="2"/>
        <v>0.04</v>
      </c>
      <c r="O42">
        <f t="shared" si="3"/>
        <v>8.6188021535170065E-2</v>
      </c>
      <c r="P42">
        <f t="shared" si="4"/>
        <v>4.0000000000000001E-3</v>
      </c>
      <c r="Q42">
        <f t="shared" si="5"/>
        <v>0.105</v>
      </c>
      <c r="R42">
        <f t="shared" si="6"/>
        <v>117000000000</v>
      </c>
      <c r="S42">
        <f t="shared" si="7"/>
        <v>100000000</v>
      </c>
      <c r="T42">
        <f t="shared" si="8"/>
        <v>1500000000</v>
      </c>
      <c r="U42">
        <f t="shared" si="9"/>
        <v>200000000000</v>
      </c>
      <c r="V42">
        <f t="shared" si="10"/>
        <v>1500000000</v>
      </c>
      <c r="W42" s="4">
        <f t="shared" si="11"/>
        <v>126899.46009532039</v>
      </c>
      <c r="X42">
        <f t="shared" si="12"/>
        <v>14.8</v>
      </c>
      <c r="Y42">
        <f t="shared" si="13"/>
        <v>1.7092013843156835</v>
      </c>
    </row>
    <row r="43" spans="1:25" x14ac:dyDescent="0.25">
      <c r="A43" t="str">
        <f t="shared" si="16"/>
        <v>(F)2XS(FL)2Y&gt;c&lt;RAA 18/30(36) kV_150</v>
      </c>
      <c r="B43">
        <v>150</v>
      </c>
      <c r="C43">
        <v>14.5</v>
      </c>
      <c r="D43">
        <v>8</v>
      </c>
      <c r="E43">
        <v>25</v>
      </c>
      <c r="F43">
        <v>0.2</v>
      </c>
      <c r="G43">
        <v>41</v>
      </c>
      <c r="H43">
        <v>2</v>
      </c>
      <c r="I43">
        <v>4</v>
      </c>
      <c r="J43">
        <v>3.5</v>
      </c>
      <c r="K43">
        <v>108</v>
      </c>
      <c r="L43">
        <v>16</v>
      </c>
      <c r="M43">
        <f t="shared" si="1"/>
        <v>1.4500000000000001E-2</v>
      </c>
      <c r="N43">
        <f t="shared" si="2"/>
        <v>4.1000000000000002E-2</v>
      </c>
      <c r="O43">
        <f t="shared" si="3"/>
        <v>8.8342722073549318E-2</v>
      </c>
      <c r="P43">
        <f t="shared" si="4"/>
        <v>4.0000000000000001E-3</v>
      </c>
      <c r="Q43">
        <f t="shared" si="5"/>
        <v>0.108</v>
      </c>
      <c r="R43">
        <f t="shared" si="6"/>
        <v>117000000000</v>
      </c>
      <c r="S43">
        <f t="shared" si="7"/>
        <v>100000000</v>
      </c>
      <c r="T43">
        <f t="shared" si="8"/>
        <v>1500000000</v>
      </c>
      <c r="U43">
        <f t="shared" si="9"/>
        <v>200000000000</v>
      </c>
      <c r="V43">
        <f t="shared" si="10"/>
        <v>1500000000</v>
      </c>
      <c r="W43" s="4">
        <f t="shared" si="11"/>
        <v>139878.92533973343</v>
      </c>
      <c r="X43">
        <f t="shared" si="12"/>
        <v>16</v>
      </c>
      <c r="Y43">
        <f t="shared" si="13"/>
        <v>1.7465563027917186</v>
      </c>
    </row>
    <row r="44" spans="1:25" x14ac:dyDescent="0.25">
      <c r="A44" t="str">
        <f t="shared" si="16"/>
        <v>(F)2XS(FL)2Y&gt;c&lt;RAA 18/30(36) kV_185</v>
      </c>
      <c r="B44">
        <v>185</v>
      </c>
      <c r="C44">
        <v>16.100000000000001</v>
      </c>
      <c r="D44">
        <v>8</v>
      </c>
      <c r="E44">
        <v>25</v>
      </c>
      <c r="F44">
        <v>0.2</v>
      </c>
      <c r="G44">
        <v>43</v>
      </c>
      <c r="H44">
        <v>2</v>
      </c>
      <c r="I44">
        <v>4</v>
      </c>
      <c r="J44">
        <v>3.5</v>
      </c>
      <c r="K44">
        <v>112</v>
      </c>
      <c r="L44">
        <v>17.600000000000001</v>
      </c>
      <c r="M44">
        <f t="shared" si="1"/>
        <v>1.61E-2</v>
      </c>
      <c r="N44">
        <f t="shared" si="2"/>
        <v>4.2999999999999997E-2</v>
      </c>
      <c r="O44">
        <f t="shared" si="3"/>
        <v>9.2652123150307811E-2</v>
      </c>
      <c r="P44">
        <f t="shared" si="4"/>
        <v>4.0000000000000001E-3</v>
      </c>
      <c r="Q44">
        <f t="shared" si="5"/>
        <v>0.112</v>
      </c>
      <c r="R44">
        <f t="shared" si="6"/>
        <v>117000000000</v>
      </c>
      <c r="S44">
        <f t="shared" si="7"/>
        <v>100000000</v>
      </c>
      <c r="T44">
        <f t="shared" si="8"/>
        <v>1500000000</v>
      </c>
      <c r="U44">
        <f t="shared" si="9"/>
        <v>200000000000</v>
      </c>
      <c r="V44">
        <f t="shared" si="10"/>
        <v>1500000000</v>
      </c>
      <c r="W44" s="4">
        <f t="shared" si="11"/>
        <v>164422.35446195703</v>
      </c>
      <c r="X44">
        <f t="shared" si="12"/>
        <v>17.600000000000001</v>
      </c>
      <c r="Y44">
        <f t="shared" si="13"/>
        <v>1.7864330347049477</v>
      </c>
    </row>
    <row r="45" spans="1:25" x14ac:dyDescent="0.25">
      <c r="A45" t="str">
        <f t="shared" si="16"/>
        <v>(F)2XS(FL)2Y&gt;c&lt;RAA 18/30(36) kV_240</v>
      </c>
      <c r="B45">
        <v>240</v>
      </c>
      <c r="C45">
        <v>18.600000000000001</v>
      </c>
      <c r="D45">
        <v>8</v>
      </c>
      <c r="E45">
        <v>25</v>
      </c>
      <c r="F45">
        <v>0.2</v>
      </c>
      <c r="G45">
        <v>46</v>
      </c>
      <c r="H45">
        <v>2</v>
      </c>
      <c r="I45">
        <v>4</v>
      </c>
      <c r="J45">
        <v>4</v>
      </c>
      <c r="K45">
        <v>118</v>
      </c>
      <c r="L45">
        <v>20.100000000000001</v>
      </c>
      <c r="M45">
        <f t="shared" si="1"/>
        <v>1.8600000000000002E-2</v>
      </c>
      <c r="N45">
        <f t="shared" si="2"/>
        <v>4.5999999999999999E-2</v>
      </c>
      <c r="O45">
        <f t="shared" si="3"/>
        <v>9.9116224765445571E-2</v>
      </c>
      <c r="P45">
        <f t="shared" si="4"/>
        <v>4.0000000000000001E-3</v>
      </c>
      <c r="Q45">
        <f t="shared" si="5"/>
        <v>0.11799999999999999</v>
      </c>
      <c r="R45">
        <f t="shared" si="6"/>
        <v>117000000000</v>
      </c>
      <c r="S45">
        <f t="shared" si="7"/>
        <v>100000000</v>
      </c>
      <c r="T45">
        <f t="shared" si="8"/>
        <v>1500000000</v>
      </c>
      <c r="U45">
        <f t="shared" si="9"/>
        <v>200000000000</v>
      </c>
      <c r="V45">
        <f t="shared" si="10"/>
        <v>1500000000</v>
      </c>
      <c r="W45" s="4">
        <f t="shared" si="11"/>
        <v>207800.79380668254</v>
      </c>
      <c r="X45">
        <f t="shared" si="12"/>
        <v>20.100000000000001</v>
      </c>
      <c r="Y45">
        <f t="shared" si="13"/>
        <v>1.8379858409348446</v>
      </c>
    </row>
    <row r="46" spans="1:25" x14ac:dyDescent="0.25">
      <c r="A46" t="str">
        <f t="shared" si="16"/>
        <v>(F)2XS(FL)2Y&gt;c&lt;RAA 18/30(36) kV_300</v>
      </c>
      <c r="B46">
        <v>300</v>
      </c>
      <c r="C46">
        <v>20.6</v>
      </c>
      <c r="D46">
        <v>8</v>
      </c>
      <c r="E46">
        <v>25</v>
      </c>
      <c r="F46">
        <v>0.2</v>
      </c>
      <c r="G46">
        <v>48</v>
      </c>
      <c r="H46">
        <v>2</v>
      </c>
      <c r="I46">
        <v>4</v>
      </c>
      <c r="J46">
        <v>4</v>
      </c>
      <c r="K46">
        <v>123</v>
      </c>
      <c r="L46">
        <v>22.5</v>
      </c>
      <c r="M46">
        <f t="shared" si="1"/>
        <v>2.06E-2</v>
      </c>
      <c r="N46">
        <f t="shared" si="2"/>
        <v>4.8000000000000001E-2</v>
      </c>
      <c r="O46">
        <f t="shared" si="3"/>
        <v>0.10342562584220408</v>
      </c>
      <c r="P46">
        <f t="shared" si="4"/>
        <v>4.0000000000000001E-3</v>
      </c>
      <c r="Q46">
        <f t="shared" si="5"/>
        <v>0.123</v>
      </c>
      <c r="R46">
        <f t="shared" si="6"/>
        <v>117000000000</v>
      </c>
      <c r="S46">
        <f t="shared" si="7"/>
        <v>100000000</v>
      </c>
      <c r="T46">
        <f t="shared" si="8"/>
        <v>1500000000</v>
      </c>
      <c r="U46">
        <f t="shared" si="9"/>
        <v>200000000000</v>
      </c>
      <c r="V46">
        <f t="shared" si="10"/>
        <v>1500000000</v>
      </c>
      <c r="W46" s="4">
        <f t="shared" si="11"/>
        <v>243569.24546825618</v>
      </c>
      <c r="X46">
        <f t="shared" si="12"/>
        <v>22.5</v>
      </c>
      <c r="Y46">
        <f t="shared" si="13"/>
        <v>1.893574575751283</v>
      </c>
    </row>
    <row r="47" spans="1:25" x14ac:dyDescent="0.25">
      <c r="A47" t="str">
        <f t="shared" si="16"/>
        <v>(F)2XS(FL)2Y&gt;c&lt;RAA 18/30(36) kV_400</v>
      </c>
      <c r="B47">
        <v>400</v>
      </c>
      <c r="C47">
        <v>23.8</v>
      </c>
      <c r="D47">
        <v>8</v>
      </c>
      <c r="E47">
        <v>35</v>
      </c>
      <c r="F47">
        <v>0.2</v>
      </c>
      <c r="G47">
        <v>51</v>
      </c>
      <c r="H47">
        <v>2</v>
      </c>
      <c r="I47">
        <v>4.2</v>
      </c>
      <c r="J47">
        <v>4</v>
      </c>
      <c r="K47">
        <v>131</v>
      </c>
      <c r="L47">
        <v>26.6</v>
      </c>
      <c r="M47">
        <f t="shared" si="1"/>
        <v>2.3800000000000002E-2</v>
      </c>
      <c r="N47">
        <f t="shared" si="2"/>
        <v>5.0999999999999997E-2</v>
      </c>
      <c r="O47">
        <f t="shared" si="3"/>
        <v>0.10988972745734182</v>
      </c>
      <c r="P47">
        <f t="shared" si="4"/>
        <v>4.2000000000000006E-3</v>
      </c>
      <c r="Q47">
        <f t="shared" si="5"/>
        <v>0.13100000000000001</v>
      </c>
      <c r="R47">
        <f t="shared" si="6"/>
        <v>117000000000</v>
      </c>
      <c r="S47">
        <f t="shared" si="7"/>
        <v>100000000</v>
      </c>
      <c r="T47">
        <f t="shared" si="8"/>
        <v>1500000000</v>
      </c>
      <c r="U47">
        <f t="shared" si="9"/>
        <v>200000000000</v>
      </c>
      <c r="V47">
        <f t="shared" si="10"/>
        <v>1500000000</v>
      </c>
      <c r="W47" s="4">
        <f t="shared" si="11"/>
        <v>319727.79403150291</v>
      </c>
      <c r="X47">
        <f t="shared" si="12"/>
        <v>26.6</v>
      </c>
      <c r="Y47">
        <f t="shared" si="13"/>
        <v>1.9735546815427614</v>
      </c>
    </row>
    <row r="48" spans="1:25" x14ac:dyDescent="0.25">
      <c r="A48" t="str">
        <f t="shared" si="16"/>
        <v>(F)2XS(FL)2Y&gt;c&lt;RAA 18/30(36) kV_500</v>
      </c>
      <c r="B48">
        <v>500</v>
      </c>
      <c r="C48">
        <v>26.6</v>
      </c>
      <c r="D48">
        <v>8</v>
      </c>
      <c r="E48">
        <v>35</v>
      </c>
      <c r="F48">
        <v>0.2</v>
      </c>
      <c r="G48">
        <v>54</v>
      </c>
      <c r="H48">
        <v>2</v>
      </c>
      <c r="I48">
        <v>4.5</v>
      </c>
      <c r="J48">
        <v>4</v>
      </c>
      <c r="K48">
        <v>138</v>
      </c>
      <c r="L48">
        <v>31.3</v>
      </c>
      <c r="M48">
        <f t="shared" si="1"/>
        <v>2.6600000000000002E-2</v>
      </c>
      <c r="N48">
        <f t="shared" si="2"/>
        <v>5.3999999999999999E-2</v>
      </c>
      <c r="O48">
        <f t="shared" si="3"/>
        <v>0.11635382907247958</v>
      </c>
      <c r="P48">
        <f t="shared" si="4"/>
        <v>4.4999999999999997E-3</v>
      </c>
      <c r="Q48">
        <f t="shared" si="5"/>
        <v>0.13800000000000001</v>
      </c>
      <c r="R48">
        <f t="shared" si="6"/>
        <v>117000000000</v>
      </c>
      <c r="S48">
        <f t="shared" si="7"/>
        <v>100000000</v>
      </c>
      <c r="T48">
        <f t="shared" si="8"/>
        <v>1500000000</v>
      </c>
      <c r="U48">
        <f t="shared" si="9"/>
        <v>200000000000</v>
      </c>
      <c r="V48">
        <f t="shared" si="10"/>
        <v>1500000000</v>
      </c>
      <c r="W48" s="4">
        <f t="shared" si="11"/>
        <v>416333.10297555849</v>
      </c>
      <c r="X48">
        <f t="shared" si="12"/>
        <v>31.3</v>
      </c>
      <c r="Y48">
        <f t="shared" si="13"/>
        <v>2.0926484850982248</v>
      </c>
    </row>
    <row r="49" spans="1:25" x14ac:dyDescent="0.25">
      <c r="A49" t="str">
        <f t="shared" si="16"/>
        <v>(F)2XS(FL)2Y&gt;c&lt;RAA 18/30(36) kV_630</v>
      </c>
      <c r="B49">
        <v>630</v>
      </c>
      <c r="C49">
        <v>30.6</v>
      </c>
      <c r="D49">
        <v>8</v>
      </c>
      <c r="E49">
        <v>35</v>
      </c>
      <c r="F49">
        <v>0.2</v>
      </c>
      <c r="G49">
        <v>58</v>
      </c>
      <c r="H49">
        <v>2</v>
      </c>
      <c r="I49">
        <v>4.75</v>
      </c>
      <c r="J49">
        <v>4</v>
      </c>
      <c r="K49">
        <v>147</v>
      </c>
      <c r="L49">
        <v>37.200000000000003</v>
      </c>
      <c r="M49">
        <f t="shared" si="1"/>
        <v>3.0600000000000002E-2</v>
      </c>
      <c r="N49">
        <f t="shared" si="2"/>
        <v>5.8000000000000003E-2</v>
      </c>
      <c r="O49">
        <f t="shared" si="3"/>
        <v>0.1249726312259966</v>
      </c>
      <c r="P49">
        <f t="shared" si="4"/>
        <v>4.7499999999999999E-3</v>
      </c>
      <c r="Q49">
        <f t="shared" si="5"/>
        <v>0.14699999999999999</v>
      </c>
      <c r="R49">
        <f t="shared" si="6"/>
        <v>117000000000</v>
      </c>
      <c r="S49">
        <f t="shared" si="7"/>
        <v>100000000</v>
      </c>
      <c r="T49">
        <f t="shared" si="8"/>
        <v>1500000000</v>
      </c>
      <c r="U49">
        <f t="shared" si="9"/>
        <v>200000000000</v>
      </c>
      <c r="V49">
        <f t="shared" si="10"/>
        <v>1500000000</v>
      </c>
      <c r="W49" s="4">
        <f t="shared" si="11"/>
        <v>568001.53688571963</v>
      </c>
      <c r="X49">
        <f t="shared" si="12"/>
        <v>37.200000000000003</v>
      </c>
      <c r="Y49">
        <f t="shared" si="13"/>
        <v>2.1918881514252426</v>
      </c>
    </row>
    <row r="50" spans="1:25" x14ac:dyDescent="0.25">
      <c r="A50" t="str">
        <f>CONCATENATE("A2XS(FL)2Y&gt;c&lt;RAA 6/10(12) kV_", TEXT(B50,"##.#"))</f>
        <v>A2XS(FL)2Y&gt;c&lt;RAA 6/10(12) kV_50</v>
      </c>
      <c r="B50">
        <v>50</v>
      </c>
      <c r="C50">
        <v>7.5</v>
      </c>
      <c r="D50">
        <v>3.4</v>
      </c>
      <c r="E50">
        <v>16</v>
      </c>
      <c r="F50">
        <v>0.2</v>
      </c>
      <c r="G50">
        <v>25</v>
      </c>
      <c r="H50">
        <v>2</v>
      </c>
      <c r="I50">
        <v>4</v>
      </c>
      <c r="J50">
        <v>3.5</v>
      </c>
      <c r="K50">
        <v>72</v>
      </c>
      <c r="L50">
        <v>6.9</v>
      </c>
      <c r="M50">
        <f t="shared" si="1"/>
        <v>7.4999999999999997E-3</v>
      </c>
      <c r="N50">
        <f t="shared" si="2"/>
        <v>2.5000000000000001E-2</v>
      </c>
      <c r="O50">
        <f t="shared" si="3"/>
        <v>5.3867513459481292E-2</v>
      </c>
      <c r="P50">
        <f t="shared" si="4"/>
        <v>4.0000000000000001E-3</v>
      </c>
      <c r="Q50">
        <f t="shared" si="5"/>
        <v>7.1999999999999995E-2</v>
      </c>
      <c r="R50">
        <f t="shared" si="6"/>
        <v>117000000000</v>
      </c>
      <c r="S50">
        <f t="shared" si="7"/>
        <v>100000000</v>
      </c>
      <c r="T50">
        <f t="shared" si="8"/>
        <v>1500000000</v>
      </c>
      <c r="U50">
        <f t="shared" si="9"/>
        <v>200000000000</v>
      </c>
      <c r="V50">
        <f t="shared" si="10"/>
        <v>1500000000</v>
      </c>
      <c r="W50" s="4">
        <f t="shared" si="11"/>
        <v>30571.611895231454</v>
      </c>
      <c r="X50">
        <f t="shared" si="12"/>
        <v>6.9</v>
      </c>
      <c r="Y50">
        <f t="shared" si="13"/>
        <v>1.6947054125525893</v>
      </c>
    </row>
    <row r="51" spans="1:25" x14ac:dyDescent="0.25">
      <c r="A51" t="str">
        <f>CONCATENATE("A2XS(FL)2Y&gt;c&lt;RAA 6/10(12) kV_", TEXT(B51,"##.#"))</f>
        <v>A2XS(FL)2Y&gt;c&lt;RAA 6/10(12) kV_70</v>
      </c>
      <c r="B51">
        <v>70</v>
      </c>
      <c r="C51">
        <v>9.5</v>
      </c>
      <c r="D51">
        <v>3.4</v>
      </c>
      <c r="E51">
        <v>16</v>
      </c>
      <c r="F51">
        <v>0.2</v>
      </c>
      <c r="G51">
        <v>27</v>
      </c>
      <c r="H51">
        <v>2</v>
      </c>
      <c r="I51">
        <v>4</v>
      </c>
      <c r="J51">
        <v>3.5</v>
      </c>
      <c r="K51">
        <v>76</v>
      </c>
      <c r="L51">
        <v>7.6</v>
      </c>
      <c r="M51">
        <f t="shared" si="1"/>
        <v>9.4999999999999998E-3</v>
      </c>
      <c r="N51">
        <f t="shared" si="2"/>
        <v>2.7E-2</v>
      </c>
      <c r="O51">
        <f t="shared" si="3"/>
        <v>5.8176914536239792E-2</v>
      </c>
      <c r="P51">
        <f t="shared" si="4"/>
        <v>4.0000000000000001E-3</v>
      </c>
      <c r="Q51">
        <f t="shared" si="5"/>
        <v>7.5999999999999998E-2</v>
      </c>
      <c r="R51">
        <f t="shared" si="6"/>
        <v>117000000000</v>
      </c>
      <c r="S51">
        <f t="shared" si="7"/>
        <v>100000000</v>
      </c>
      <c r="T51">
        <f t="shared" si="8"/>
        <v>1500000000</v>
      </c>
      <c r="U51">
        <f t="shared" si="9"/>
        <v>200000000000</v>
      </c>
      <c r="V51">
        <f t="shared" si="10"/>
        <v>1500000000</v>
      </c>
      <c r="W51" s="4">
        <f t="shared" si="11"/>
        <v>39226.277648780968</v>
      </c>
      <c r="X51">
        <f t="shared" si="12"/>
        <v>7.6</v>
      </c>
      <c r="Y51">
        <f t="shared" si="13"/>
        <v>1.6753151904410037</v>
      </c>
    </row>
    <row r="52" spans="1:25" x14ac:dyDescent="0.25">
      <c r="A52" t="str">
        <f t="shared" ref="A52:A57" si="17">CONCATENATE("A2XS(FL)2Y&gt;c&lt;RAA 6/10(12) kV_", TEXT(B52,"##.#"))</f>
        <v>A2XS(FL)2Y&gt;c&lt;RAA 6/10(12) kV_95</v>
      </c>
      <c r="B52">
        <v>95</v>
      </c>
      <c r="C52">
        <v>11</v>
      </c>
      <c r="D52">
        <v>3.4</v>
      </c>
      <c r="E52">
        <v>16</v>
      </c>
      <c r="F52">
        <v>0.2</v>
      </c>
      <c r="G52">
        <v>28</v>
      </c>
      <c r="H52">
        <v>2</v>
      </c>
      <c r="I52">
        <v>4</v>
      </c>
      <c r="J52">
        <v>3.5</v>
      </c>
      <c r="K52">
        <v>79</v>
      </c>
      <c r="L52">
        <v>8.3000000000000007</v>
      </c>
      <c r="M52">
        <f t="shared" si="1"/>
        <v>1.0999999999999999E-2</v>
      </c>
      <c r="N52">
        <f t="shared" si="2"/>
        <v>2.8000000000000001E-2</v>
      </c>
      <c r="O52">
        <f t="shared" si="3"/>
        <v>6.0331615074619045E-2</v>
      </c>
      <c r="P52">
        <f t="shared" si="4"/>
        <v>4.0000000000000001E-3</v>
      </c>
      <c r="Q52">
        <f t="shared" si="5"/>
        <v>7.9000000000000001E-2</v>
      </c>
      <c r="R52">
        <f t="shared" si="6"/>
        <v>117000000000</v>
      </c>
      <c r="S52">
        <f t="shared" si="7"/>
        <v>100000000</v>
      </c>
      <c r="T52">
        <f t="shared" si="8"/>
        <v>1500000000</v>
      </c>
      <c r="U52">
        <f t="shared" si="9"/>
        <v>200000000000</v>
      </c>
      <c r="V52">
        <f t="shared" si="10"/>
        <v>1500000000</v>
      </c>
      <c r="W52" s="4">
        <f t="shared" si="11"/>
        <v>44804.172607708628</v>
      </c>
      <c r="X52">
        <f t="shared" si="12"/>
        <v>8.3000000000000007</v>
      </c>
      <c r="Y52">
        <f t="shared" si="13"/>
        <v>1.6933004680823347</v>
      </c>
    </row>
    <row r="53" spans="1:25" x14ac:dyDescent="0.25">
      <c r="A53" t="str">
        <f t="shared" si="17"/>
        <v>A2XS(FL)2Y&gt;c&lt;RAA 6/10(12) kV_120</v>
      </c>
      <c r="B53">
        <v>120</v>
      </c>
      <c r="C53">
        <v>12.2</v>
      </c>
      <c r="D53">
        <v>3.4</v>
      </c>
      <c r="E53">
        <v>16</v>
      </c>
      <c r="F53">
        <v>0.2</v>
      </c>
      <c r="G53">
        <v>29</v>
      </c>
      <c r="H53">
        <v>2</v>
      </c>
      <c r="I53">
        <v>4</v>
      </c>
      <c r="J53">
        <v>3.5</v>
      </c>
      <c r="K53">
        <v>82</v>
      </c>
      <c r="L53">
        <v>8.6999999999999993</v>
      </c>
      <c r="M53">
        <f t="shared" si="1"/>
        <v>1.2199999999999999E-2</v>
      </c>
      <c r="N53">
        <f t="shared" si="2"/>
        <v>2.9000000000000001E-2</v>
      </c>
      <c r="O53">
        <f t="shared" si="3"/>
        <v>6.2486315612998299E-2</v>
      </c>
      <c r="P53">
        <f t="shared" si="4"/>
        <v>4.0000000000000001E-3</v>
      </c>
      <c r="Q53">
        <f t="shared" si="5"/>
        <v>8.2000000000000003E-2</v>
      </c>
      <c r="R53">
        <f t="shared" si="6"/>
        <v>117000000000</v>
      </c>
      <c r="S53">
        <f t="shared" si="7"/>
        <v>100000000</v>
      </c>
      <c r="T53">
        <f t="shared" si="8"/>
        <v>1500000000</v>
      </c>
      <c r="U53">
        <f t="shared" si="9"/>
        <v>200000000000</v>
      </c>
      <c r="V53">
        <f t="shared" si="10"/>
        <v>1500000000</v>
      </c>
      <c r="W53" s="4">
        <f t="shared" si="11"/>
        <v>50769.654076847553</v>
      </c>
      <c r="X53">
        <f t="shared" si="12"/>
        <v>8.6999999999999993</v>
      </c>
      <c r="Y53">
        <f t="shared" si="13"/>
        <v>1.6474098809036162</v>
      </c>
    </row>
    <row r="54" spans="1:25" x14ac:dyDescent="0.25">
      <c r="A54" t="str">
        <f t="shared" si="17"/>
        <v>A2XS(FL)2Y&gt;c&lt;RAA 6/10(12) kV_150</v>
      </c>
      <c r="B54">
        <v>150</v>
      </c>
      <c r="C54">
        <v>13.5</v>
      </c>
      <c r="D54">
        <v>3.4</v>
      </c>
      <c r="E54">
        <v>25</v>
      </c>
      <c r="F54">
        <v>0.2</v>
      </c>
      <c r="G54">
        <v>30</v>
      </c>
      <c r="H54">
        <v>2</v>
      </c>
      <c r="I54">
        <v>4</v>
      </c>
      <c r="J54">
        <v>3.5</v>
      </c>
      <c r="K54">
        <v>85</v>
      </c>
      <c r="L54">
        <v>9.6</v>
      </c>
      <c r="M54">
        <f t="shared" si="1"/>
        <v>1.35E-2</v>
      </c>
      <c r="N54">
        <f t="shared" si="2"/>
        <v>0.03</v>
      </c>
      <c r="O54">
        <f t="shared" si="3"/>
        <v>6.4641016151377545E-2</v>
      </c>
      <c r="P54">
        <f t="shared" si="4"/>
        <v>4.0000000000000001E-3</v>
      </c>
      <c r="Q54">
        <f t="shared" si="5"/>
        <v>8.5000000000000006E-2</v>
      </c>
      <c r="R54">
        <f t="shared" si="6"/>
        <v>117000000000</v>
      </c>
      <c r="S54">
        <f t="shared" si="7"/>
        <v>100000000</v>
      </c>
      <c r="T54">
        <f t="shared" si="8"/>
        <v>1500000000</v>
      </c>
      <c r="U54">
        <f t="shared" si="9"/>
        <v>200000000000</v>
      </c>
      <c r="V54">
        <f t="shared" si="10"/>
        <v>1500000000</v>
      </c>
      <c r="W54" s="4">
        <f t="shared" si="11"/>
        <v>57514.191522551955</v>
      </c>
      <c r="X54">
        <f t="shared" si="12"/>
        <v>9.6</v>
      </c>
      <c r="Y54">
        <f t="shared" si="13"/>
        <v>1.6917784954266515</v>
      </c>
    </row>
    <row r="55" spans="1:25" x14ac:dyDescent="0.25">
      <c r="A55" t="str">
        <f t="shared" si="17"/>
        <v>A2XS(FL)2Y&gt;c&lt;RAA 6/10(12) kV_185</v>
      </c>
      <c r="B55">
        <v>185</v>
      </c>
      <c r="C55">
        <v>15</v>
      </c>
      <c r="D55">
        <v>3.4</v>
      </c>
      <c r="E55">
        <v>25</v>
      </c>
      <c r="F55">
        <v>0.2</v>
      </c>
      <c r="G55">
        <v>32</v>
      </c>
      <c r="H55">
        <v>2</v>
      </c>
      <c r="I55">
        <v>4</v>
      </c>
      <c r="J55">
        <v>3.5</v>
      </c>
      <c r="K55">
        <v>88</v>
      </c>
      <c r="L55">
        <v>10.3</v>
      </c>
      <c r="M55">
        <f t="shared" si="1"/>
        <v>1.4999999999999999E-2</v>
      </c>
      <c r="N55">
        <f t="shared" si="2"/>
        <v>3.2000000000000001E-2</v>
      </c>
      <c r="O55">
        <f t="shared" si="3"/>
        <v>6.8950417228136052E-2</v>
      </c>
      <c r="P55">
        <f t="shared" si="4"/>
        <v>4.0000000000000001E-3</v>
      </c>
      <c r="Q55">
        <f t="shared" si="5"/>
        <v>8.7999999999999995E-2</v>
      </c>
      <c r="R55">
        <f t="shared" si="6"/>
        <v>117000000000</v>
      </c>
      <c r="S55">
        <f t="shared" si="7"/>
        <v>100000000</v>
      </c>
      <c r="T55">
        <f t="shared" si="8"/>
        <v>1500000000</v>
      </c>
      <c r="U55">
        <f t="shared" si="9"/>
        <v>200000000000</v>
      </c>
      <c r="V55">
        <f t="shared" si="10"/>
        <v>1500000000</v>
      </c>
      <c r="W55" s="4">
        <f t="shared" si="11"/>
        <v>70797.624415396189</v>
      </c>
      <c r="X55">
        <f t="shared" si="12"/>
        <v>10.3</v>
      </c>
      <c r="Y55">
        <f t="shared" si="13"/>
        <v>1.6934875143042589</v>
      </c>
    </row>
    <row r="56" spans="1:25" x14ac:dyDescent="0.25">
      <c r="A56" t="str">
        <f t="shared" si="17"/>
        <v>A2XS(FL)2Y&gt;c&lt;RAA 6/10(12) kV_240</v>
      </c>
      <c r="B56">
        <v>240</v>
      </c>
      <c r="C56">
        <v>17.100000000000001</v>
      </c>
      <c r="D56">
        <v>3.4</v>
      </c>
      <c r="E56">
        <v>25</v>
      </c>
      <c r="F56">
        <v>0.2</v>
      </c>
      <c r="G56">
        <v>34</v>
      </c>
      <c r="H56">
        <v>2</v>
      </c>
      <c r="I56">
        <v>4</v>
      </c>
      <c r="J56">
        <v>3.5</v>
      </c>
      <c r="K56">
        <v>92</v>
      </c>
      <c r="L56">
        <v>11.1</v>
      </c>
      <c r="M56">
        <f t="shared" si="1"/>
        <v>1.7100000000000001E-2</v>
      </c>
      <c r="N56">
        <f t="shared" si="2"/>
        <v>3.4000000000000002E-2</v>
      </c>
      <c r="O56">
        <f t="shared" si="3"/>
        <v>7.3259818304894558E-2</v>
      </c>
      <c r="P56">
        <f t="shared" si="4"/>
        <v>4.0000000000000001E-3</v>
      </c>
      <c r="Q56">
        <f t="shared" si="5"/>
        <v>9.1999999999999998E-2</v>
      </c>
      <c r="R56">
        <f t="shared" si="6"/>
        <v>117000000000</v>
      </c>
      <c r="S56">
        <f t="shared" si="7"/>
        <v>100000000</v>
      </c>
      <c r="T56">
        <f t="shared" si="8"/>
        <v>1500000000</v>
      </c>
      <c r="U56">
        <f t="shared" si="9"/>
        <v>200000000000</v>
      </c>
      <c r="V56">
        <f t="shared" si="10"/>
        <v>1500000000</v>
      </c>
      <c r="W56" s="4">
        <f t="shared" si="11"/>
        <v>87758.020873768386</v>
      </c>
      <c r="X56">
        <f t="shared" si="12"/>
        <v>11.1</v>
      </c>
      <c r="Y56">
        <f t="shared" si="13"/>
        <v>1.6697730324385993</v>
      </c>
    </row>
    <row r="57" spans="1:25" x14ac:dyDescent="0.25">
      <c r="A57" t="str">
        <f t="shared" si="17"/>
        <v>A2XS(FL)2Y&gt;c&lt;RAA 6/10(12) kV_300</v>
      </c>
      <c r="B57">
        <v>300</v>
      </c>
      <c r="C57">
        <v>19</v>
      </c>
      <c r="D57">
        <v>3.4</v>
      </c>
      <c r="E57">
        <v>25</v>
      </c>
      <c r="F57">
        <v>0.2</v>
      </c>
      <c r="G57">
        <v>36</v>
      </c>
      <c r="H57">
        <v>2</v>
      </c>
      <c r="I57">
        <v>4</v>
      </c>
      <c r="J57">
        <v>3.5</v>
      </c>
      <c r="K57">
        <v>97</v>
      </c>
      <c r="L57">
        <v>12.2</v>
      </c>
      <c r="M57">
        <f t="shared" si="1"/>
        <v>1.9E-2</v>
      </c>
      <c r="N57">
        <f t="shared" si="2"/>
        <v>3.5999999999999997E-2</v>
      </c>
      <c r="O57">
        <f t="shared" si="3"/>
        <v>7.7569219381653051E-2</v>
      </c>
      <c r="P57">
        <f t="shared" si="4"/>
        <v>4.0000000000000001E-3</v>
      </c>
      <c r="Q57">
        <f t="shared" si="5"/>
        <v>9.7000000000000003E-2</v>
      </c>
      <c r="R57">
        <f t="shared" si="6"/>
        <v>117000000000</v>
      </c>
      <c r="S57">
        <f t="shared" si="7"/>
        <v>100000000</v>
      </c>
      <c r="T57">
        <f t="shared" si="8"/>
        <v>1500000000</v>
      </c>
      <c r="U57">
        <f t="shared" si="9"/>
        <v>200000000000</v>
      </c>
      <c r="V57">
        <f t="shared" si="10"/>
        <v>1500000000</v>
      </c>
      <c r="W57" s="4">
        <f t="shared" si="11"/>
        <v>107558.59612227084</v>
      </c>
      <c r="X57">
        <f t="shared" si="12"/>
        <v>12.2</v>
      </c>
      <c r="Y57">
        <f t="shared" si="13"/>
        <v>1.6509217181176514</v>
      </c>
    </row>
    <row r="58" spans="1:25" x14ac:dyDescent="0.25">
      <c r="A58" t="str">
        <f>CONCATENATE("A2XS(FL)2Y&gt;c&lt;RAA 12/20(24) kV_", TEXT(B58,"##.#"))</f>
        <v>A2XS(FL)2Y&gt;c&lt;RAA 12/20(24) kV_50</v>
      </c>
      <c r="B58">
        <v>50</v>
      </c>
      <c r="C58">
        <v>7.5</v>
      </c>
      <c r="D58">
        <v>5.5</v>
      </c>
      <c r="E58">
        <v>16</v>
      </c>
      <c r="F58">
        <v>0.2</v>
      </c>
      <c r="G58">
        <v>29</v>
      </c>
      <c r="H58">
        <v>2</v>
      </c>
      <c r="I58">
        <v>4</v>
      </c>
      <c r="J58">
        <v>3.5</v>
      </c>
      <c r="K58">
        <v>80</v>
      </c>
      <c r="L58">
        <v>8.1</v>
      </c>
      <c r="M58">
        <f t="shared" si="1"/>
        <v>7.4999999999999997E-3</v>
      </c>
      <c r="N58">
        <f t="shared" si="2"/>
        <v>2.9000000000000001E-2</v>
      </c>
      <c r="O58">
        <f t="shared" si="3"/>
        <v>6.2486315612998299E-2</v>
      </c>
      <c r="P58">
        <f t="shared" si="4"/>
        <v>4.0000000000000001E-3</v>
      </c>
      <c r="Q58">
        <f t="shared" si="5"/>
        <v>0.08</v>
      </c>
      <c r="R58">
        <f t="shared" si="6"/>
        <v>117000000000</v>
      </c>
      <c r="S58">
        <f t="shared" si="7"/>
        <v>100000000</v>
      </c>
      <c r="T58">
        <f t="shared" si="8"/>
        <v>1500000000</v>
      </c>
      <c r="U58">
        <f t="shared" si="9"/>
        <v>200000000000</v>
      </c>
      <c r="V58">
        <f t="shared" si="10"/>
        <v>1500000000</v>
      </c>
      <c r="W58" s="4">
        <f t="shared" si="11"/>
        <v>46555.00446386815</v>
      </c>
      <c r="X58">
        <f t="shared" si="12"/>
        <v>8.1</v>
      </c>
      <c r="Y58">
        <f t="shared" si="13"/>
        <v>1.61144379880544</v>
      </c>
    </row>
    <row r="59" spans="1:25" x14ac:dyDescent="0.25">
      <c r="A59" t="str">
        <f>CONCATENATE("A2XS(FL)2Y&gt;c&lt;RAA 12/20(24) kV_", TEXT(B59,"##.#"))</f>
        <v>A2XS(FL)2Y&gt;c&lt;RAA 12/20(24) kV_70</v>
      </c>
      <c r="B59">
        <v>70</v>
      </c>
      <c r="C59">
        <v>9.5</v>
      </c>
      <c r="D59">
        <v>5.5</v>
      </c>
      <c r="E59">
        <v>16</v>
      </c>
      <c r="F59">
        <v>0.2</v>
      </c>
      <c r="G59">
        <v>31</v>
      </c>
      <c r="H59">
        <v>2</v>
      </c>
      <c r="I59">
        <v>4</v>
      </c>
      <c r="J59">
        <v>3.5</v>
      </c>
      <c r="K59">
        <v>85</v>
      </c>
      <c r="L59">
        <v>8.8000000000000007</v>
      </c>
      <c r="M59">
        <f t="shared" si="1"/>
        <v>9.4999999999999998E-3</v>
      </c>
      <c r="N59">
        <f t="shared" si="2"/>
        <v>3.1E-2</v>
      </c>
      <c r="O59">
        <f t="shared" si="3"/>
        <v>6.6795716689756798E-2</v>
      </c>
      <c r="P59">
        <f t="shared" si="4"/>
        <v>4.0000000000000001E-3</v>
      </c>
      <c r="Q59">
        <f t="shared" si="5"/>
        <v>8.5000000000000006E-2</v>
      </c>
      <c r="R59">
        <f t="shared" si="6"/>
        <v>117000000000</v>
      </c>
      <c r="S59">
        <f t="shared" si="7"/>
        <v>100000000</v>
      </c>
      <c r="T59">
        <f t="shared" si="8"/>
        <v>1500000000</v>
      </c>
      <c r="U59">
        <f t="shared" si="9"/>
        <v>200000000000</v>
      </c>
      <c r="V59">
        <f t="shared" si="10"/>
        <v>1500000000</v>
      </c>
      <c r="W59" s="4">
        <f t="shared" si="11"/>
        <v>58071.575723681046</v>
      </c>
      <c r="X59">
        <f t="shared" si="12"/>
        <v>8.8000000000000007</v>
      </c>
      <c r="Y59">
        <f t="shared" si="13"/>
        <v>1.5507969541410975</v>
      </c>
    </row>
    <row r="60" spans="1:25" x14ac:dyDescent="0.25">
      <c r="A60" t="str">
        <f t="shared" ref="A60:A66" si="18">CONCATENATE("A2XS(FL)2Y&gt;c&lt;RAA 12/20(24) kV_", TEXT(B60,"##.#"))</f>
        <v>A2XS(FL)2Y&gt;c&lt;RAA 12/20(24) kV_95</v>
      </c>
      <c r="B60">
        <v>95</v>
      </c>
      <c r="C60">
        <v>11</v>
      </c>
      <c r="D60">
        <v>5.5</v>
      </c>
      <c r="E60">
        <v>16</v>
      </c>
      <c r="F60">
        <v>0.2</v>
      </c>
      <c r="G60">
        <v>32</v>
      </c>
      <c r="H60">
        <v>2</v>
      </c>
      <c r="I60">
        <v>4</v>
      </c>
      <c r="J60">
        <v>3.5</v>
      </c>
      <c r="K60">
        <v>88</v>
      </c>
      <c r="L60">
        <v>9.5</v>
      </c>
      <c r="M60">
        <f t="shared" si="1"/>
        <v>1.0999999999999999E-2</v>
      </c>
      <c r="N60">
        <f t="shared" si="2"/>
        <v>3.2000000000000001E-2</v>
      </c>
      <c r="O60">
        <f t="shared" si="3"/>
        <v>6.8950417228136052E-2</v>
      </c>
      <c r="P60">
        <f t="shared" si="4"/>
        <v>4.0000000000000001E-3</v>
      </c>
      <c r="Q60">
        <f t="shared" si="5"/>
        <v>8.7999999999999995E-2</v>
      </c>
      <c r="R60">
        <f t="shared" si="6"/>
        <v>117000000000</v>
      </c>
      <c r="S60">
        <f t="shared" si="7"/>
        <v>100000000</v>
      </c>
      <c r="T60">
        <f t="shared" si="8"/>
        <v>1500000000</v>
      </c>
      <c r="U60">
        <f t="shared" si="9"/>
        <v>200000000000</v>
      </c>
      <c r="V60">
        <f t="shared" si="10"/>
        <v>1500000000</v>
      </c>
      <c r="W60" s="4">
        <f t="shared" si="11"/>
        <v>65289.300762552986</v>
      </c>
      <c r="X60">
        <f t="shared" si="12"/>
        <v>9.5</v>
      </c>
      <c r="Y60">
        <f t="shared" si="13"/>
        <v>1.5619545034845106</v>
      </c>
    </row>
    <row r="61" spans="1:25" x14ac:dyDescent="0.25">
      <c r="A61" t="str">
        <f t="shared" si="18"/>
        <v>A2XS(FL)2Y&gt;c&lt;RAA 12/20(24) kV_120</v>
      </c>
      <c r="B61">
        <v>120</v>
      </c>
      <c r="C61">
        <v>12.2</v>
      </c>
      <c r="D61">
        <v>5.5</v>
      </c>
      <c r="E61">
        <v>16</v>
      </c>
      <c r="F61">
        <v>0.2</v>
      </c>
      <c r="G61">
        <v>33</v>
      </c>
      <c r="H61">
        <v>2</v>
      </c>
      <c r="I61">
        <v>4</v>
      </c>
      <c r="J61">
        <v>3.5</v>
      </c>
      <c r="K61">
        <v>91</v>
      </c>
      <c r="L61">
        <v>10</v>
      </c>
      <c r="M61">
        <f t="shared" si="1"/>
        <v>1.2199999999999999E-2</v>
      </c>
      <c r="N61">
        <f t="shared" si="2"/>
        <v>3.3000000000000002E-2</v>
      </c>
      <c r="O61">
        <f t="shared" si="3"/>
        <v>7.1105117766515305E-2</v>
      </c>
      <c r="P61">
        <f t="shared" si="4"/>
        <v>4.0000000000000001E-3</v>
      </c>
      <c r="Q61">
        <f t="shared" si="5"/>
        <v>9.0999999999999998E-2</v>
      </c>
      <c r="R61">
        <f t="shared" si="6"/>
        <v>117000000000</v>
      </c>
      <c r="S61">
        <f t="shared" si="7"/>
        <v>100000000</v>
      </c>
      <c r="T61">
        <f t="shared" si="8"/>
        <v>1500000000</v>
      </c>
      <c r="U61">
        <f t="shared" si="9"/>
        <v>200000000000</v>
      </c>
      <c r="V61">
        <f t="shared" si="10"/>
        <v>1500000000</v>
      </c>
      <c r="W61" s="4">
        <f t="shared" si="11"/>
        <v>72931.273690170463</v>
      </c>
      <c r="X61">
        <f t="shared" si="12"/>
        <v>10</v>
      </c>
      <c r="Y61">
        <f t="shared" si="13"/>
        <v>1.5375432251360499</v>
      </c>
    </row>
    <row r="62" spans="1:25" x14ac:dyDescent="0.25">
      <c r="A62" t="str">
        <f t="shared" si="18"/>
        <v>A2XS(FL)2Y&gt;c&lt;RAA 12/20(24) kV_150</v>
      </c>
      <c r="B62">
        <v>150</v>
      </c>
      <c r="C62">
        <v>13.5</v>
      </c>
      <c r="D62">
        <v>5.5</v>
      </c>
      <c r="E62">
        <v>25</v>
      </c>
      <c r="F62">
        <v>0.2</v>
      </c>
      <c r="G62">
        <v>34</v>
      </c>
      <c r="H62">
        <v>2</v>
      </c>
      <c r="I62">
        <v>4</v>
      </c>
      <c r="J62">
        <v>3.5</v>
      </c>
      <c r="K62">
        <v>93</v>
      </c>
      <c r="L62">
        <v>10.9</v>
      </c>
      <c r="M62">
        <f t="shared" si="1"/>
        <v>1.35E-2</v>
      </c>
      <c r="N62">
        <f t="shared" si="2"/>
        <v>3.4000000000000002E-2</v>
      </c>
      <c r="O62">
        <f t="shared" si="3"/>
        <v>7.3259818304894558E-2</v>
      </c>
      <c r="P62">
        <f t="shared" si="4"/>
        <v>4.0000000000000001E-3</v>
      </c>
      <c r="Q62">
        <f t="shared" si="5"/>
        <v>9.2999999999999999E-2</v>
      </c>
      <c r="R62">
        <f t="shared" si="6"/>
        <v>117000000000</v>
      </c>
      <c r="S62">
        <f t="shared" si="7"/>
        <v>100000000</v>
      </c>
      <c r="T62">
        <f t="shared" si="8"/>
        <v>1500000000</v>
      </c>
      <c r="U62">
        <f t="shared" si="9"/>
        <v>200000000000</v>
      </c>
      <c r="V62">
        <f t="shared" si="10"/>
        <v>1500000000</v>
      </c>
      <c r="W62" s="4">
        <f t="shared" si="11"/>
        <v>81245.021091904971</v>
      </c>
      <c r="X62">
        <f t="shared" si="12"/>
        <v>10.9</v>
      </c>
      <c r="Y62">
        <f t="shared" si="13"/>
        <v>1.6046145262589055</v>
      </c>
    </row>
    <row r="63" spans="1:25" x14ac:dyDescent="0.25">
      <c r="A63" t="str">
        <f t="shared" si="18"/>
        <v>A2XS(FL)2Y&gt;c&lt;RAA 12/20(24) kV_185</v>
      </c>
      <c r="B63">
        <v>185</v>
      </c>
      <c r="C63">
        <v>15</v>
      </c>
      <c r="D63">
        <v>5.5</v>
      </c>
      <c r="E63">
        <v>25</v>
      </c>
      <c r="F63">
        <v>0.2</v>
      </c>
      <c r="G63">
        <v>36</v>
      </c>
      <c r="H63">
        <v>2</v>
      </c>
      <c r="I63">
        <v>4</v>
      </c>
      <c r="J63">
        <v>3.5</v>
      </c>
      <c r="K63">
        <v>97</v>
      </c>
      <c r="L63">
        <v>11.7</v>
      </c>
      <c r="M63">
        <f t="shared" si="1"/>
        <v>1.4999999999999999E-2</v>
      </c>
      <c r="N63">
        <f t="shared" si="2"/>
        <v>3.5999999999999997E-2</v>
      </c>
      <c r="O63">
        <f t="shared" si="3"/>
        <v>7.7569219381653051E-2</v>
      </c>
      <c r="P63">
        <f t="shared" si="4"/>
        <v>4.0000000000000001E-3</v>
      </c>
      <c r="Q63">
        <f t="shared" si="5"/>
        <v>9.7000000000000003E-2</v>
      </c>
      <c r="R63">
        <f t="shared" si="6"/>
        <v>117000000000</v>
      </c>
      <c r="S63">
        <f t="shared" si="7"/>
        <v>100000000</v>
      </c>
      <c r="T63">
        <f t="shared" si="8"/>
        <v>1500000000</v>
      </c>
      <c r="U63">
        <f t="shared" si="9"/>
        <v>200000000000</v>
      </c>
      <c r="V63">
        <f t="shared" si="10"/>
        <v>1500000000</v>
      </c>
      <c r="W63" s="4">
        <f t="shared" si="11"/>
        <v>98095.333730034807</v>
      </c>
      <c r="X63">
        <f t="shared" si="12"/>
        <v>11.7</v>
      </c>
      <c r="Y63">
        <f t="shared" si="13"/>
        <v>1.5832609919652887</v>
      </c>
    </row>
    <row r="64" spans="1:25" x14ac:dyDescent="0.25">
      <c r="A64" t="str">
        <f t="shared" si="18"/>
        <v>A2XS(FL)2Y&gt;c&lt;RAA 12/20(24) kV_240</v>
      </c>
      <c r="B64">
        <v>240</v>
      </c>
      <c r="C64">
        <v>17.100000000000001</v>
      </c>
      <c r="D64">
        <v>5.5</v>
      </c>
      <c r="E64">
        <v>25</v>
      </c>
      <c r="F64">
        <v>0.2</v>
      </c>
      <c r="G64">
        <v>38</v>
      </c>
      <c r="H64">
        <v>2</v>
      </c>
      <c r="I64">
        <v>4</v>
      </c>
      <c r="J64">
        <v>3.5</v>
      </c>
      <c r="K64">
        <v>101</v>
      </c>
      <c r="L64">
        <v>12.6</v>
      </c>
      <c r="M64">
        <f t="shared" si="1"/>
        <v>1.7100000000000001E-2</v>
      </c>
      <c r="N64">
        <f t="shared" si="2"/>
        <v>3.7999999999999999E-2</v>
      </c>
      <c r="O64">
        <f t="shared" si="3"/>
        <v>8.1878620458411558E-2</v>
      </c>
      <c r="P64">
        <f t="shared" si="4"/>
        <v>4.0000000000000001E-3</v>
      </c>
      <c r="Q64">
        <f t="shared" si="5"/>
        <v>0.10100000000000001</v>
      </c>
      <c r="R64">
        <f t="shared" si="6"/>
        <v>117000000000</v>
      </c>
      <c r="S64">
        <f t="shared" si="7"/>
        <v>100000000</v>
      </c>
      <c r="T64">
        <f t="shared" si="8"/>
        <v>1500000000</v>
      </c>
      <c r="U64">
        <f t="shared" si="9"/>
        <v>200000000000</v>
      </c>
      <c r="V64">
        <f t="shared" si="10"/>
        <v>1500000000</v>
      </c>
      <c r="W64" s="4">
        <f t="shared" si="11"/>
        <v>118997.12369732723</v>
      </c>
      <c r="X64">
        <f t="shared" si="12"/>
        <v>12.6</v>
      </c>
      <c r="Y64">
        <f t="shared" si="13"/>
        <v>1.5726711365222084</v>
      </c>
    </row>
    <row r="65" spans="1:25" x14ac:dyDescent="0.25">
      <c r="A65" t="str">
        <f t="shared" si="18"/>
        <v>A2XS(FL)2Y&gt;c&lt;RAA 12/20(24) kV_300</v>
      </c>
      <c r="B65">
        <v>300</v>
      </c>
      <c r="C65">
        <v>19</v>
      </c>
      <c r="D65">
        <v>5.5</v>
      </c>
      <c r="E65">
        <v>25</v>
      </c>
      <c r="F65">
        <v>0.2</v>
      </c>
      <c r="G65">
        <v>40</v>
      </c>
      <c r="H65">
        <v>2</v>
      </c>
      <c r="I65">
        <v>4</v>
      </c>
      <c r="J65">
        <v>3.5</v>
      </c>
      <c r="K65">
        <v>105</v>
      </c>
      <c r="L65">
        <v>13.6</v>
      </c>
      <c r="M65">
        <f t="shared" si="1"/>
        <v>1.9E-2</v>
      </c>
      <c r="N65">
        <f t="shared" si="2"/>
        <v>0.04</v>
      </c>
      <c r="O65">
        <f t="shared" si="3"/>
        <v>8.6188021535170065E-2</v>
      </c>
      <c r="P65">
        <f t="shared" si="4"/>
        <v>4.0000000000000001E-3</v>
      </c>
      <c r="Q65">
        <f t="shared" si="5"/>
        <v>0.105</v>
      </c>
      <c r="R65">
        <f t="shared" si="6"/>
        <v>117000000000</v>
      </c>
      <c r="S65">
        <f t="shared" si="7"/>
        <v>100000000</v>
      </c>
      <c r="T65">
        <f t="shared" si="8"/>
        <v>1500000000</v>
      </c>
      <c r="U65">
        <f t="shared" si="9"/>
        <v>200000000000</v>
      </c>
      <c r="V65">
        <f t="shared" si="10"/>
        <v>1500000000</v>
      </c>
      <c r="W65" s="4">
        <f t="shared" si="11"/>
        <v>142753.73675792498</v>
      </c>
      <c r="X65">
        <f t="shared" si="12"/>
        <v>13.6</v>
      </c>
      <c r="Y65">
        <f t="shared" si="13"/>
        <v>1.5706174882900874</v>
      </c>
    </row>
    <row r="66" spans="1:25" x14ac:dyDescent="0.25">
      <c r="A66" t="str">
        <f t="shared" si="18"/>
        <v>A2XS(FL)2Y&gt;c&lt;RAA 12/20(24) kV_400</v>
      </c>
      <c r="B66">
        <v>400</v>
      </c>
      <c r="C66">
        <v>21.4</v>
      </c>
      <c r="D66">
        <v>5.5</v>
      </c>
      <c r="E66">
        <v>35</v>
      </c>
      <c r="F66">
        <v>0.2</v>
      </c>
      <c r="G66">
        <v>43</v>
      </c>
      <c r="H66">
        <v>2</v>
      </c>
      <c r="I66">
        <v>4</v>
      </c>
      <c r="J66">
        <v>3.5</v>
      </c>
      <c r="K66">
        <v>112</v>
      </c>
      <c r="L66">
        <v>15.3</v>
      </c>
      <c r="M66">
        <f t="shared" si="1"/>
        <v>2.1399999999999999E-2</v>
      </c>
      <c r="N66">
        <f t="shared" si="2"/>
        <v>4.2999999999999997E-2</v>
      </c>
      <c r="O66">
        <f t="shared" si="3"/>
        <v>9.2652123150307811E-2</v>
      </c>
      <c r="P66">
        <f t="shared" si="4"/>
        <v>4.0000000000000001E-3</v>
      </c>
      <c r="Q66">
        <f t="shared" si="5"/>
        <v>0.112</v>
      </c>
      <c r="R66">
        <f t="shared" si="6"/>
        <v>117000000000</v>
      </c>
      <c r="S66">
        <f t="shared" si="7"/>
        <v>100000000</v>
      </c>
      <c r="T66">
        <f t="shared" si="8"/>
        <v>1500000000</v>
      </c>
      <c r="U66">
        <f t="shared" si="9"/>
        <v>200000000000</v>
      </c>
      <c r="V66">
        <f t="shared" si="10"/>
        <v>1500000000</v>
      </c>
      <c r="W66" s="4">
        <f t="shared" si="11"/>
        <v>183746.26109784131</v>
      </c>
      <c r="X66">
        <f t="shared" si="12"/>
        <v>15.3</v>
      </c>
      <c r="Y66">
        <f t="shared" si="13"/>
        <v>1.5529787176696421</v>
      </c>
    </row>
    <row r="67" spans="1:25" x14ac:dyDescent="0.25">
      <c r="A67" t="str">
        <f>CONCATENATE("A2XS(FL)2Y&gt;c&lt;RAA 18/30(36) kV_", TEXT(B67,"##.#"))</f>
        <v>A2XS(FL)2Y&gt;c&lt;RAA 18/30(36) kV_70</v>
      </c>
      <c r="B67">
        <v>70</v>
      </c>
      <c r="C67">
        <v>9.5</v>
      </c>
      <c r="D67">
        <v>8</v>
      </c>
      <c r="E67">
        <v>16</v>
      </c>
      <c r="F67">
        <v>0.2</v>
      </c>
      <c r="G67">
        <v>35</v>
      </c>
      <c r="H67">
        <v>2</v>
      </c>
      <c r="I67">
        <v>4</v>
      </c>
      <c r="J67">
        <v>3.5</v>
      </c>
      <c r="K67">
        <v>95</v>
      </c>
      <c r="L67">
        <v>10.5</v>
      </c>
      <c r="M67">
        <f t="shared" si="1"/>
        <v>9.4999999999999998E-3</v>
      </c>
      <c r="N67">
        <f t="shared" si="2"/>
        <v>3.5000000000000003E-2</v>
      </c>
      <c r="O67">
        <f t="shared" si="3"/>
        <v>7.5414518843273812E-2</v>
      </c>
      <c r="P67">
        <f t="shared" si="4"/>
        <v>4.0000000000000001E-3</v>
      </c>
      <c r="Q67">
        <f t="shared" si="5"/>
        <v>9.5000000000000001E-2</v>
      </c>
      <c r="R67">
        <f t="shared" si="6"/>
        <v>117000000000</v>
      </c>
      <c r="S67">
        <f t="shared" si="7"/>
        <v>100000000</v>
      </c>
      <c r="T67">
        <f t="shared" si="8"/>
        <v>1500000000</v>
      </c>
      <c r="U67">
        <f t="shared" si="9"/>
        <v>200000000000</v>
      </c>
      <c r="V67">
        <f t="shared" si="10"/>
        <v>1500000000</v>
      </c>
      <c r="W67" s="4">
        <f t="shared" si="11"/>
        <v>82456.516303894387</v>
      </c>
      <c r="X67">
        <f t="shared" si="12"/>
        <v>10.5</v>
      </c>
      <c r="Y67">
        <f t="shared" si="13"/>
        <v>1.481331326284677</v>
      </c>
    </row>
    <row r="68" spans="1:25" x14ac:dyDescent="0.25">
      <c r="A68" t="str">
        <f>CONCATENATE("A2XS(FL)2Y&gt;c&lt;RAA 18/30(36) kV_", TEXT(B68,"##.#"))</f>
        <v>A2XS(FL)2Y&gt;c&lt;RAA 18/30(36) kV_95</v>
      </c>
      <c r="B68">
        <v>95</v>
      </c>
      <c r="C68">
        <v>11</v>
      </c>
      <c r="D68">
        <v>8</v>
      </c>
      <c r="E68">
        <v>16</v>
      </c>
      <c r="F68">
        <v>0.2</v>
      </c>
      <c r="G68">
        <v>37</v>
      </c>
      <c r="H68">
        <v>2</v>
      </c>
      <c r="I68">
        <v>4</v>
      </c>
      <c r="J68">
        <v>3.5</v>
      </c>
      <c r="K68">
        <v>98</v>
      </c>
      <c r="L68">
        <v>11.2</v>
      </c>
      <c r="M68">
        <f t="shared" si="1"/>
        <v>1.0999999999999999E-2</v>
      </c>
      <c r="N68">
        <f t="shared" si="2"/>
        <v>3.6999999999999998E-2</v>
      </c>
      <c r="O68">
        <f t="shared" si="3"/>
        <v>7.9723919920032305E-2</v>
      </c>
      <c r="P68">
        <f t="shared" si="4"/>
        <v>4.0000000000000001E-3</v>
      </c>
      <c r="Q68">
        <f t="shared" si="5"/>
        <v>9.8000000000000004E-2</v>
      </c>
      <c r="R68">
        <f t="shared" si="6"/>
        <v>117000000000</v>
      </c>
      <c r="S68">
        <f t="shared" si="7"/>
        <v>100000000</v>
      </c>
      <c r="T68">
        <f t="shared" si="8"/>
        <v>1500000000</v>
      </c>
      <c r="U68">
        <f t="shared" si="9"/>
        <v>200000000000</v>
      </c>
      <c r="V68">
        <f t="shared" si="10"/>
        <v>1500000000</v>
      </c>
      <c r="W68" s="4">
        <f t="shared" si="11"/>
        <v>98375.917717233402</v>
      </c>
      <c r="X68">
        <f t="shared" si="12"/>
        <v>11.2</v>
      </c>
      <c r="Y68">
        <f t="shared" si="13"/>
        <v>1.4848274574170992</v>
      </c>
    </row>
    <row r="69" spans="1:25" x14ac:dyDescent="0.25">
      <c r="A69" t="str">
        <f t="shared" ref="A69:A76" si="19">CONCATENATE("A2XS(FL)2Y&gt;c&lt;RAA 18/30(36) kV_", TEXT(B69,"##.#"))</f>
        <v>A2XS(FL)2Y&gt;c&lt;RAA 18/30(36) kV_120</v>
      </c>
      <c r="B69">
        <v>120</v>
      </c>
      <c r="C69">
        <v>12.2</v>
      </c>
      <c r="D69">
        <v>8</v>
      </c>
      <c r="E69">
        <v>16</v>
      </c>
      <c r="F69">
        <v>0.2</v>
      </c>
      <c r="G69">
        <v>38</v>
      </c>
      <c r="H69">
        <v>2</v>
      </c>
      <c r="I69">
        <v>4</v>
      </c>
      <c r="J69">
        <v>3.5</v>
      </c>
      <c r="K69">
        <v>101</v>
      </c>
      <c r="L69">
        <v>11.8</v>
      </c>
      <c r="M69">
        <f t="shared" si="1"/>
        <v>1.2199999999999999E-2</v>
      </c>
      <c r="N69">
        <f t="shared" si="2"/>
        <v>3.7999999999999999E-2</v>
      </c>
      <c r="O69">
        <f t="shared" si="3"/>
        <v>8.1878620458411558E-2</v>
      </c>
      <c r="P69">
        <f t="shared" si="4"/>
        <v>4.0000000000000001E-3</v>
      </c>
      <c r="Q69">
        <f t="shared" si="5"/>
        <v>0.10100000000000001</v>
      </c>
      <c r="R69">
        <f t="shared" si="6"/>
        <v>117000000000</v>
      </c>
      <c r="S69">
        <f t="shared" si="7"/>
        <v>100000000</v>
      </c>
      <c r="T69">
        <f t="shared" si="8"/>
        <v>1500000000</v>
      </c>
      <c r="U69">
        <f t="shared" si="9"/>
        <v>200000000000</v>
      </c>
      <c r="V69">
        <f t="shared" si="10"/>
        <v>1500000000</v>
      </c>
      <c r="W69" s="4">
        <f t="shared" si="11"/>
        <v>108389.43793385907</v>
      </c>
      <c r="X69">
        <f t="shared" si="12"/>
        <v>11.8</v>
      </c>
      <c r="Y69">
        <f t="shared" si="13"/>
        <v>1.4728190008700048</v>
      </c>
    </row>
    <row r="70" spans="1:25" x14ac:dyDescent="0.25">
      <c r="A70" t="str">
        <f t="shared" si="19"/>
        <v>A2XS(FL)2Y&gt;c&lt;RAA 18/30(36) kV_150</v>
      </c>
      <c r="B70">
        <v>150</v>
      </c>
      <c r="C70">
        <v>13.5</v>
      </c>
      <c r="D70">
        <v>8</v>
      </c>
      <c r="E70">
        <v>25</v>
      </c>
      <c r="F70">
        <v>0.2</v>
      </c>
      <c r="G70">
        <v>39</v>
      </c>
      <c r="H70">
        <v>2</v>
      </c>
      <c r="I70">
        <v>4</v>
      </c>
      <c r="J70">
        <v>3.5</v>
      </c>
      <c r="K70">
        <v>104</v>
      </c>
      <c r="L70">
        <v>12.8</v>
      </c>
      <c r="M70">
        <f t="shared" si="1"/>
        <v>1.35E-2</v>
      </c>
      <c r="N70">
        <f t="shared" si="2"/>
        <v>3.9E-2</v>
      </c>
      <c r="O70">
        <f t="shared" si="3"/>
        <v>8.4033320996790811E-2</v>
      </c>
      <c r="P70">
        <f t="shared" si="4"/>
        <v>4.0000000000000001E-3</v>
      </c>
      <c r="Q70">
        <f t="shared" si="5"/>
        <v>0.104</v>
      </c>
      <c r="R70">
        <f t="shared" si="6"/>
        <v>117000000000</v>
      </c>
      <c r="S70">
        <f t="shared" si="7"/>
        <v>100000000</v>
      </c>
      <c r="T70">
        <f t="shared" si="8"/>
        <v>1500000000</v>
      </c>
      <c r="U70">
        <f t="shared" si="9"/>
        <v>200000000000</v>
      </c>
      <c r="V70">
        <f t="shared" si="10"/>
        <v>1500000000</v>
      </c>
      <c r="W70" s="4">
        <f t="shared" si="11"/>
        <v>119493.2103873657</v>
      </c>
      <c r="X70">
        <f t="shared" si="12"/>
        <v>12.8</v>
      </c>
      <c r="Y70">
        <f t="shared" si="13"/>
        <v>1.5067923606333287</v>
      </c>
    </row>
    <row r="71" spans="1:25" x14ac:dyDescent="0.25">
      <c r="A71" t="str">
        <f t="shared" si="19"/>
        <v>A2XS(FL)2Y&gt;c&lt;RAA 18/30(36) kV_185</v>
      </c>
      <c r="B71">
        <v>185</v>
      </c>
      <c r="C71">
        <v>15</v>
      </c>
      <c r="D71">
        <v>8</v>
      </c>
      <c r="E71">
        <v>25</v>
      </c>
      <c r="F71">
        <v>0.2</v>
      </c>
      <c r="G71">
        <v>41</v>
      </c>
      <c r="H71">
        <v>2</v>
      </c>
      <c r="I71">
        <v>4</v>
      </c>
      <c r="J71">
        <v>3.5</v>
      </c>
      <c r="K71">
        <v>107</v>
      </c>
      <c r="L71">
        <v>13.3</v>
      </c>
      <c r="M71">
        <f t="shared" si="1"/>
        <v>1.4999999999999999E-2</v>
      </c>
      <c r="N71">
        <f t="shared" si="2"/>
        <v>4.1000000000000002E-2</v>
      </c>
      <c r="O71">
        <f t="shared" si="3"/>
        <v>8.8342722073549318E-2</v>
      </c>
      <c r="P71">
        <f t="shared" si="4"/>
        <v>4.0000000000000001E-3</v>
      </c>
      <c r="Q71">
        <f t="shared" si="5"/>
        <v>0.107</v>
      </c>
      <c r="R71">
        <f t="shared" si="6"/>
        <v>117000000000</v>
      </c>
      <c r="S71">
        <f t="shared" si="7"/>
        <v>100000000</v>
      </c>
      <c r="T71">
        <f t="shared" si="8"/>
        <v>1500000000</v>
      </c>
      <c r="U71">
        <f t="shared" si="9"/>
        <v>200000000000</v>
      </c>
      <c r="V71">
        <f t="shared" si="10"/>
        <v>1500000000</v>
      </c>
      <c r="W71" s="4">
        <f t="shared" si="11"/>
        <v>140761.79042272293</v>
      </c>
      <c r="X71">
        <f t="shared" si="12"/>
        <v>13.3</v>
      </c>
      <c r="Y71">
        <f t="shared" si="13"/>
        <v>1.4790886492250559</v>
      </c>
    </row>
    <row r="72" spans="1:25" x14ac:dyDescent="0.25">
      <c r="A72" t="str">
        <f t="shared" si="19"/>
        <v>A2XS(FL)2Y&gt;c&lt;RAA 18/30(36) kV_240</v>
      </c>
      <c r="B72">
        <v>240</v>
      </c>
      <c r="C72">
        <v>17.100000000000001</v>
      </c>
      <c r="D72">
        <v>8</v>
      </c>
      <c r="E72">
        <v>25</v>
      </c>
      <c r="F72">
        <v>0.2</v>
      </c>
      <c r="G72">
        <v>43</v>
      </c>
      <c r="H72">
        <v>2</v>
      </c>
      <c r="I72">
        <v>4</v>
      </c>
      <c r="J72">
        <v>3.5</v>
      </c>
      <c r="K72">
        <v>111</v>
      </c>
      <c r="L72">
        <v>14.4</v>
      </c>
      <c r="M72">
        <f t="shared" si="1"/>
        <v>1.7100000000000001E-2</v>
      </c>
      <c r="N72">
        <f t="shared" si="2"/>
        <v>4.2999999999999997E-2</v>
      </c>
      <c r="O72">
        <f t="shared" si="3"/>
        <v>9.2652123150307811E-2</v>
      </c>
      <c r="P72">
        <f t="shared" si="4"/>
        <v>4.0000000000000001E-3</v>
      </c>
      <c r="Q72">
        <f t="shared" si="5"/>
        <v>0.111</v>
      </c>
      <c r="R72">
        <f t="shared" si="6"/>
        <v>117000000000</v>
      </c>
      <c r="S72">
        <f t="shared" si="7"/>
        <v>100000000</v>
      </c>
      <c r="T72">
        <f t="shared" si="8"/>
        <v>1500000000</v>
      </c>
      <c r="U72">
        <f t="shared" si="9"/>
        <v>200000000000</v>
      </c>
      <c r="V72">
        <f t="shared" si="10"/>
        <v>1500000000</v>
      </c>
      <c r="W72" s="4">
        <f t="shared" si="11"/>
        <v>167147.40319386843</v>
      </c>
      <c r="X72">
        <f t="shared" si="12"/>
        <v>14.4</v>
      </c>
      <c r="Y72">
        <f t="shared" si="13"/>
        <v>1.4880812794567277</v>
      </c>
    </row>
    <row r="73" spans="1:25" x14ac:dyDescent="0.25">
      <c r="A73" t="str">
        <f t="shared" si="19"/>
        <v>A2XS(FL)2Y&gt;c&lt;RAA 18/30(36) kV_300</v>
      </c>
      <c r="B73">
        <v>300</v>
      </c>
      <c r="C73">
        <v>19</v>
      </c>
      <c r="D73">
        <v>8</v>
      </c>
      <c r="E73">
        <v>25</v>
      </c>
      <c r="F73">
        <v>0.2</v>
      </c>
      <c r="G73">
        <v>45</v>
      </c>
      <c r="H73">
        <v>2</v>
      </c>
      <c r="I73">
        <v>4</v>
      </c>
      <c r="J73">
        <v>4</v>
      </c>
      <c r="K73">
        <v>117</v>
      </c>
      <c r="L73">
        <v>15.8</v>
      </c>
      <c r="M73">
        <f t="shared" si="1"/>
        <v>1.9E-2</v>
      </c>
      <c r="N73">
        <f t="shared" si="2"/>
        <v>4.4999999999999998E-2</v>
      </c>
      <c r="O73">
        <f t="shared" si="3"/>
        <v>9.6961524227066317E-2</v>
      </c>
      <c r="P73">
        <f t="shared" si="4"/>
        <v>4.0000000000000001E-3</v>
      </c>
      <c r="Q73">
        <f t="shared" si="5"/>
        <v>0.11700000000000001</v>
      </c>
      <c r="R73">
        <f t="shared" si="6"/>
        <v>117000000000</v>
      </c>
      <c r="S73">
        <f t="shared" si="7"/>
        <v>100000000</v>
      </c>
      <c r="T73">
        <f t="shared" si="8"/>
        <v>1500000000</v>
      </c>
      <c r="U73">
        <f t="shared" si="9"/>
        <v>200000000000</v>
      </c>
      <c r="V73">
        <f t="shared" si="10"/>
        <v>1500000000</v>
      </c>
      <c r="W73" s="4">
        <f t="shared" si="11"/>
        <v>197656.58181081252</v>
      </c>
      <c r="X73">
        <f t="shared" si="12"/>
        <v>15.8</v>
      </c>
      <c r="Y73">
        <f t="shared" si="13"/>
        <v>1.4695876109880612</v>
      </c>
    </row>
    <row r="74" spans="1:25" x14ac:dyDescent="0.25">
      <c r="A74" t="str">
        <f t="shared" si="19"/>
        <v>A2XS(FL)2Y&gt;c&lt;RAA 18/30(36) kV_400</v>
      </c>
      <c r="B74">
        <v>400</v>
      </c>
      <c r="C74">
        <v>21.4</v>
      </c>
      <c r="D74">
        <v>8</v>
      </c>
      <c r="E74">
        <v>35</v>
      </c>
      <c r="F74">
        <v>0.2</v>
      </c>
      <c r="G74">
        <v>48</v>
      </c>
      <c r="H74">
        <v>2</v>
      </c>
      <c r="I74">
        <v>4</v>
      </c>
      <c r="J74">
        <v>4</v>
      </c>
      <c r="K74">
        <v>123</v>
      </c>
      <c r="L74">
        <v>17.5</v>
      </c>
      <c r="M74">
        <f t="shared" si="1"/>
        <v>2.1399999999999999E-2</v>
      </c>
      <c r="N74">
        <f t="shared" si="2"/>
        <v>4.8000000000000001E-2</v>
      </c>
      <c r="O74">
        <f t="shared" si="3"/>
        <v>0.10342562584220408</v>
      </c>
      <c r="P74">
        <f t="shared" si="4"/>
        <v>4.0000000000000001E-3</v>
      </c>
      <c r="Q74">
        <f t="shared" si="5"/>
        <v>0.123</v>
      </c>
      <c r="R74">
        <f t="shared" si="6"/>
        <v>117000000000</v>
      </c>
      <c r="S74">
        <f t="shared" si="7"/>
        <v>100000000</v>
      </c>
      <c r="T74">
        <f t="shared" si="8"/>
        <v>1500000000</v>
      </c>
      <c r="U74">
        <f t="shared" si="9"/>
        <v>200000000000</v>
      </c>
      <c r="V74">
        <f t="shared" si="10"/>
        <v>1500000000</v>
      </c>
      <c r="W74" s="4">
        <f t="shared" si="11"/>
        <v>247633.42483795708</v>
      </c>
      <c r="X74">
        <f t="shared" si="12"/>
        <v>17.5</v>
      </c>
      <c r="Y74">
        <f t="shared" si="13"/>
        <v>1.4727802255843312</v>
      </c>
    </row>
    <row r="75" spans="1:25" x14ac:dyDescent="0.25">
      <c r="A75" t="str">
        <f t="shared" si="19"/>
        <v>A2XS(FL)2Y&gt;c&lt;RAA 18/30(36) kV_500</v>
      </c>
      <c r="B75">
        <v>500</v>
      </c>
      <c r="C75">
        <v>24.5</v>
      </c>
      <c r="D75">
        <v>8</v>
      </c>
      <c r="E75">
        <v>35</v>
      </c>
      <c r="F75">
        <v>0.2</v>
      </c>
      <c r="G75">
        <v>51</v>
      </c>
      <c r="H75">
        <v>2</v>
      </c>
      <c r="I75">
        <v>4.2</v>
      </c>
      <c r="J75">
        <v>4</v>
      </c>
      <c r="K75">
        <v>130</v>
      </c>
      <c r="L75">
        <v>19.600000000000001</v>
      </c>
      <c r="M75">
        <f t="shared" si="1"/>
        <v>2.4500000000000001E-2</v>
      </c>
      <c r="N75">
        <f t="shared" si="2"/>
        <v>5.0999999999999997E-2</v>
      </c>
      <c r="O75">
        <f t="shared" si="3"/>
        <v>0.10988972745734182</v>
      </c>
      <c r="P75">
        <f t="shared" si="4"/>
        <v>4.2000000000000006E-3</v>
      </c>
      <c r="Q75">
        <f t="shared" si="5"/>
        <v>0.13</v>
      </c>
      <c r="R75">
        <f t="shared" si="6"/>
        <v>117000000000</v>
      </c>
      <c r="S75">
        <f t="shared" si="7"/>
        <v>100000000</v>
      </c>
      <c r="T75">
        <f t="shared" si="8"/>
        <v>1500000000</v>
      </c>
      <c r="U75">
        <f t="shared" si="9"/>
        <v>200000000000</v>
      </c>
      <c r="V75">
        <f t="shared" si="10"/>
        <v>1500000000</v>
      </c>
      <c r="W75" s="4">
        <f t="shared" si="11"/>
        <v>323789.28757180722</v>
      </c>
      <c r="X75">
        <f t="shared" si="12"/>
        <v>19.600000000000001</v>
      </c>
      <c r="Y75">
        <f t="shared" si="13"/>
        <v>1.4766565134206622</v>
      </c>
    </row>
    <row r="76" spans="1:25" x14ac:dyDescent="0.25">
      <c r="A76" t="str">
        <f t="shared" si="19"/>
        <v>A2XS(FL)2Y&gt;c&lt;RAA 18/30(36) kV_630</v>
      </c>
      <c r="B76">
        <v>630</v>
      </c>
      <c r="C76">
        <v>27.8</v>
      </c>
      <c r="D76">
        <v>8</v>
      </c>
      <c r="E76">
        <v>35</v>
      </c>
      <c r="F76">
        <v>0.2</v>
      </c>
      <c r="G76">
        <v>54</v>
      </c>
      <c r="H76">
        <v>2</v>
      </c>
      <c r="I76">
        <v>4.5</v>
      </c>
      <c r="J76">
        <v>4</v>
      </c>
      <c r="K76">
        <v>138</v>
      </c>
      <c r="L76">
        <v>22.7</v>
      </c>
      <c r="M76">
        <f t="shared" si="1"/>
        <v>2.7800000000000002E-2</v>
      </c>
      <c r="N76">
        <f t="shared" si="2"/>
        <v>5.3999999999999999E-2</v>
      </c>
      <c r="O76">
        <f t="shared" si="3"/>
        <v>0.11635382907247958</v>
      </c>
      <c r="P76">
        <f t="shared" si="4"/>
        <v>4.4999999999999997E-3</v>
      </c>
      <c r="Q76">
        <f t="shared" si="5"/>
        <v>0.13800000000000001</v>
      </c>
      <c r="R76">
        <f t="shared" si="6"/>
        <v>117000000000</v>
      </c>
      <c r="S76">
        <f t="shared" si="7"/>
        <v>100000000</v>
      </c>
      <c r="T76">
        <f t="shared" si="8"/>
        <v>1500000000</v>
      </c>
      <c r="U76">
        <f t="shared" si="9"/>
        <v>200000000000</v>
      </c>
      <c r="V76">
        <f t="shared" si="10"/>
        <v>1500000000</v>
      </c>
      <c r="W76" s="4">
        <f t="shared" si="11"/>
        <v>426735.36823127273</v>
      </c>
      <c r="X76">
        <f t="shared" si="12"/>
        <v>22.7</v>
      </c>
      <c r="Y76">
        <f t="shared" si="13"/>
        <v>1.5176715850392875</v>
      </c>
    </row>
    <row r="77" spans="1:25" x14ac:dyDescent="0.25">
      <c r="A77" t="str">
        <f>CONCATENATE("(F)2XS2Y&gt;c&lt;RAA 6/10(12) kV_", TEXT(B77,"##.#"))</f>
        <v>(F)2XS2Y&gt;c&lt;RAA 6/10(12) kV_35</v>
      </c>
      <c r="B77">
        <v>35</v>
      </c>
      <c r="C77">
        <v>7</v>
      </c>
      <c r="D77">
        <v>3.4</v>
      </c>
      <c r="E77">
        <v>4</v>
      </c>
      <c r="F77" t="s">
        <v>15</v>
      </c>
      <c r="G77">
        <v>22</v>
      </c>
      <c r="H77">
        <v>2</v>
      </c>
      <c r="I77">
        <v>4</v>
      </c>
      <c r="J77">
        <v>3.5</v>
      </c>
      <c r="K77">
        <v>67</v>
      </c>
      <c r="L77">
        <v>6.6</v>
      </c>
      <c r="M77">
        <f t="shared" si="1"/>
        <v>7.0000000000000001E-3</v>
      </c>
      <c r="N77">
        <f t="shared" si="2"/>
        <v>2.1999999999999999E-2</v>
      </c>
      <c r="O77">
        <f t="shared" si="3"/>
        <v>4.7403411844343532E-2</v>
      </c>
      <c r="P77">
        <f t="shared" si="4"/>
        <v>4.0000000000000001E-3</v>
      </c>
      <c r="Q77">
        <f t="shared" si="5"/>
        <v>6.7000000000000004E-2</v>
      </c>
      <c r="R77">
        <f t="shared" si="6"/>
        <v>117000000000</v>
      </c>
      <c r="S77">
        <f t="shared" si="7"/>
        <v>100000000</v>
      </c>
      <c r="T77">
        <f t="shared" si="8"/>
        <v>1500000000</v>
      </c>
      <c r="U77">
        <f t="shared" si="9"/>
        <v>200000000000</v>
      </c>
      <c r="V77">
        <f t="shared" si="10"/>
        <v>1500000000</v>
      </c>
      <c r="W77" s="4">
        <f t="shared" ref="W77:W84" si="20">R77*PI()/8*M77^2*(3/8*M77^2+N77^2)+S77*PI()/8*(3*(N77^4-M77^4)/8+N77^2*(N77^2-M77^2))+T77*PI()/64*(O77^4-11*N77^4)+U77*PI()/64*((O77+P77)^4-O77^4)+V77*PI()/64*(Q77^4-(O77+P77)^4)</f>
        <v>21265.938848204441</v>
      </c>
      <c r="X77">
        <f t="shared" si="12"/>
        <v>6.6</v>
      </c>
      <c r="Y77">
        <f t="shared" si="13"/>
        <v>1.8719939842397131</v>
      </c>
    </row>
    <row r="78" spans="1:25" x14ac:dyDescent="0.25">
      <c r="A78" t="str">
        <f>CONCATENATE("(F)2XS2Y&gt;c&lt;RAA 6/10(12) kV_", TEXT(B78,"##.#"))</f>
        <v>(F)2XS2Y&gt;c&lt;RAA 6/10(12) kV_50</v>
      </c>
      <c r="B78">
        <v>50</v>
      </c>
      <c r="C78">
        <v>8.1999999999999993</v>
      </c>
      <c r="D78">
        <v>3.4</v>
      </c>
      <c r="E78">
        <v>5.4</v>
      </c>
      <c r="F78" t="s">
        <v>15</v>
      </c>
      <c r="G78">
        <v>24</v>
      </c>
      <c r="H78">
        <v>2</v>
      </c>
      <c r="I78">
        <v>4</v>
      </c>
      <c r="J78">
        <v>3.5</v>
      </c>
      <c r="K78">
        <v>70</v>
      </c>
      <c r="L78">
        <v>7.3</v>
      </c>
      <c r="M78">
        <f t="shared" si="1"/>
        <v>8.199999999999999E-3</v>
      </c>
      <c r="N78">
        <f t="shared" si="2"/>
        <v>2.4E-2</v>
      </c>
      <c r="O78">
        <f t="shared" si="3"/>
        <v>5.1712812921102039E-2</v>
      </c>
      <c r="P78">
        <f t="shared" si="4"/>
        <v>4.0000000000000001E-3</v>
      </c>
      <c r="Q78">
        <f t="shared" si="5"/>
        <v>7.0000000000000007E-2</v>
      </c>
      <c r="R78">
        <f t="shared" si="6"/>
        <v>117000000000</v>
      </c>
      <c r="S78">
        <f t="shared" si="7"/>
        <v>100000000</v>
      </c>
      <c r="T78">
        <f t="shared" si="8"/>
        <v>1500000000</v>
      </c>
      <c r="U78">
        <f t="shared" si="9"/>
        <v>200000000000</v>
      </c>
      <c r="V78">
        <f t="shared" si="10"/>
        <v>1500000000</v>
      </c>
      <c r="W78" s="4">
        <f t="shared" si="20"/>
        <v>27565.661648624773</v>
      </c>
      <c r="X78">
        <f t="shared" si="12"/>
        <v>7.3</v>
      </c>
      <c r="Y78">
        <f t="shared" si="13"/>
        <v>1.8968670768503439</v>
      </c>
    </row>
    <row r="79" spans="1:25" x14ac:dyDescent="0.25">
      <c r="A79" t="str">
        <f t="shared" ref="A79:A84" si="21">CONCATENATE("(F)2XS2Y&gt;c&lt;RAA 6/10(12) kV_", TEXT(B79,"##.#"))</f>
        <v>(F)2XS2Y&gt;c&lt;RAA 6/10(12) kV_70</v>
      </c>
      <c r="B79">
        <v>70</v>
      </c>
      <c r="C79">
        <v>9.9</v>
      </c>
      <c r="D79">
        <v>3.4</v>
      </c>
      <c r="E79">
        <v>5.4</v>
      </c>
      <c r="F79" t="s">
        <v>15</v>
      </c>
      <c r="G79">
        <v>26</v>
      </c>
      <c r="H79">
        <v>2</v>
      </c>
      <c r="I79">
        <v>4</v>
      </c>
      <c r="J79">
        <v>3.5</v>
      </c>
      <c r="K79">
        <v>76</v>
      </c>
      <c r="L79">
        <v>8.6</v>
      </c>
      <c r="M79">
        <f t="shared" si="1"/>
        <v>9.9000000000000008E-3</v>
      </c>
      <c r="N79">
        <f t="shared" si="2"/>
        <v>2.5999999999999999E-2</v>
      </c>
      <c r="O79">
        <f t="shared" si="3"/>
        <v>5.6022213997860539E-2</v>
      </c>
      <c r="P79">
        <f t="shared" si="4"/>
        <v>4.0000000000000001E-3</v>
      </c>
      <c r="Q79">
        <f t="shared" si="5"/>
        <v>7.5999999999999998E-2</v>
      </c>
      <c r="R79">
        <f t="shared" si="6"/>
        <v>117000000000</v>
      </c>
      <c r="S79">
        <f t="shared" si="7"/>
        <v>100000000</v>
      </c>
      <c r="T79">
        <f t="shared" si="8"/>
        <v>1500000000</v>
      </c>
      <c r="U79">
        <f t="shared" si="9"/>
        <v>200000000000</v>
      </c>
      <c r="V79">
        <f t="shared" si="10"/>
        <v>1500000000</v>
      </c>
      <c r="W79" s="4">
        <f t="shared" si="20"/>
        <v>35807.343001564514</v>
      </c>
      <c r="X79">
        <f t="shared" si="12"/>
        <v>8.6</v>
      </c>
      <c r="Y79">
        <f t="shared" si="13"/>
        <v>1.895751399709557</v>
      </c>
    </row>
    <row r="80" spans="1:25" x14ac:dyDescent="0.25">
      <c r="A80" t="str">
        <f t="shared" si="21"/>
        <v>(F)2XS2Y&gt;c&lt;RAA 6/10(12) kV_95</v>
      </c>
      <c r="B80">
        <v>95</v>
      </c>
      <c r="C80">
        <v>11.5</v>
      </c>
      <c r="D80">
        <v>3.4</v>
      </c>
      <c r="E80">
        <v>6</v>
      </c>
      <c r="F80" t="s">
        <v>15</v>
      </c>
      <c r="G80">
        <v>28</v>
      </c>
      <c r="H80">
        <v>2</v>
      </c>
      <c r="I80">
        <v>4</v>
      </c>
      <c r="J80">
        <v>3.5</v>
      </c>
      <c r="K80">
        <v>79</v>
      </c>
      <c r="L80">
        <v>9.8000000000000007</v>
      </c>
      <c r="M80">
        <f t="shared" si="1"/>
        <v>1.15E-2</v>
      </c>
      <c r="N80">
        <f t="shared" si="2"/>
        <v>2.8000000000000001E-2</v>
      </c>
      <c r="O80">
        <f t="shared" si="3"/>
        <v>6.0331615074619045E-2</v>
      </c>
      <c r="P80">
        <f t="shared" si="4"/>
        <v>4.0000000000000001E-3</v>
      </c>
      <c r="Q80">
        <f t="shared" si="5"/>
        <v>7.9000000000000001E-2</v>
      </c>
      <c r="R80">
        <f t="shared" si="6"/>
        <v>117000000000</v>
      </c>
      <c r="S80">
        <f t="shared" si="7"/>
        <v>100000000</v>
      </c>
      <c r="T80">
        <f t="shared" si="8"/>
        <v>1500000000</v>
      </c>
      <c r="U80">
        <f t="shared" si="9"/>
        <v>200000000000</v>
      </c>
      <c r="V80">
        <f t="shared" si="10"/>
        <v>1500000000</v>
      </c>
      <c r="W80" s="4">
        <f t="shared" si="20"/>
        <v>45258.114594557694</v>
      </c>
      <c r="X80">
        <f t="shared" si="12"/>
        <v>9.8000000000000007</v>
      </c>
      <c r="Y80">
        <f t="shared" si="13"/>
        <v>1.9993186249646844</v>
      </c>
    </row>
    <row r="81" spans="1:25" x14ac:dyDescent="0.25">
      <c r="A81" t="str">
        <f t="shared" si="21"/>
        <v>(F)2XS2Y&gt;c&lt;RAA 6/10(12) kV_120</v>
      </c>
      <c r="B81">
        <v>120</v>
      </c>
      <c r="C81">
        <v>13</v>
      </c>
      <c r="D81">
        <v>3.4</v>
      </c>
      <c r="E81">
        <v>6</v>
      </c>
      <c r="F81" t="s">
        <v>15</v>
      </c>
      <c r="G81">
        <v>29</v>
      </c>
      <c r="H81">
        <v>2</v>
      </c>
      <c r="I81">
        <v>4</v>
      </c>
      <c r="J81">
        <v>3.5</v>
      </c>
      <c r="K81">
        <v>82</v>
      </c>
      <c r="L81">
        <v>10.8</v>
      </c>
      <c r="M81">
        <f t="shared" si="1"/>
        <v>1.2999999999999999E-2</v>
      </c>
      <c r="N81">
        <f t="shared" si="2"/>
        <v>2.9000000000000001E-2</v>
      </c>
      <c r="O81">
        <f t="shared" si="3"/>
        <v>6.2486315612998299E-2</v>
      </c>
      <c r="P81">
        <f t="shared" si="4"/>
        <v>4.0000000000000001E-3</v>
      </c>
      <c r="Q81">
        <f t="shared" si="5"/>
        <v>8.2000000000000003E-2</v>
      </c>
      <c r="R81">
        <f t="shared" si="6"/>
        <v>117000000000</v>
      </c>
      <c r="S81">
        <f t="shared" si="7"/>
        <v>100000000</v>
      </c>
      <c r="T81">
        <f t="shared" si="8"/>
        <v>1500000000</v>
      </c>
      <c r="U81">
        <f t="shared" si="9"/>
        <v>200000000000</v>
      </c>
      <c r="V81">
        <f t="shared" si="10"/>
        <v>1500000000</v>
      </c>
      <c r="W81" s="4">
        <f t="shared" si="20"/>
        <v>51658.286393962197</v>
      </c>
      <c r="X81">
        <f t="shared" si="12"/>
        <v>10.8</v>
      </c>
      <c r="Y81">
        <f t="shared" si="13"/>
        <v>2.0450605418113859</v>
      </c>
    </row>
    <row r="82" spans="1:25" x14ac:dyDescent="0.25">
      <c r="A82" t="str">
        <f t="shared" si="21"/>
        <v>(F)2XS2Y&gt;c&lt;RAA 6/10(12) kV_150</v>
      </c>
      <c r="B82">
        <v>150</v>
      </c>
      <c r="C82">
        <v>14.5</v>
      </c>
      <c r="D82">
        <v>3.4</v>
      </c>
      <c r="E82">
        <v>6</v>
      </c>
      <c r="F82" t="s">
        <v>15</v>
      </c>
      <c r="G82">
        <v>31</v>
      </c>
      <c r="H82">
        <v>2</v>
      </c>
      <c r="I82">
        <v>4</v>
      </c>
      <c r="J82">
        <v>3.5</v>
      </c>
      <c r="K82">
        <v>86</v>
      </c>
      <c r="L82">
        <v>12</v>
      </c>
      <c r="M82">
        <f t="shared" si="1"/>
        <v>1.4500000000000001E-2</v>
      </c>
      <c r="N82">
        <f t="shared" si="2"/>
        <v>3.1E-2</v>
      </c>
      <c r="O82">
        <f t="shared" si="3"/>
        <v>6.6795716689756798E-2</v>
      </c>
      <c r="P82">
        <f t="shared" si="4"/>
        <v>4.0000000000000001E-3</v>
      </c>
      <c r="Q82">
        <f t="shared" si="5"/>
        <v>8.5999999999999993E-2</v>
      </c>
      <c r="R82">
        <f t="shared" si="6"/>
        <v>117000000000</v>
      </c>
      <c r="S82">
        <f t="shared" si="7"/>
        <v>100000000</v>
      </c>
      <c r="T82">
        <f t="shared" si="8"/>
        <v>1500000000</v>
      </c>
      <c r="U82">
        <f t="shared" si="9"/>
        <v>200000000000</v>
      </c>
      <c r="V82">
        <f t="shared" si="10"/>
        <v>1500000000</v>
      </c>
      <c r="W82" s="4">
        <f t="shared" si="20"/>
        <v>64170.37862637065</v>
      </c>
      <c r="X82">
        <f t="shared" si="12"/>
        <v>12</v>
      </c>
      <c r="Y82">
        <f t="shared" si="13"/>
        <v>2.0658294398082688</v>
      </c>
    </row>
    <row r="83" spans="1:25" x14ac:dyDescent="0.25">
      <c r="A83" t="str">
        <f t="shared" si="21"/>
        <v>(F)2XS2Y&gt;c&lt;RAA 6/10(12) kV_185</v>
      </c>
      <c r="B83">
        <v>185</v>
      </c>
      <c r="C83">
        <v>16.100000000000001</v>
      </c>
      <c r="D83">
        <v>3.4</v>
      </c>
      <c r="E83">
        <v>6</v>
      </c>
      <c r="F83" t="s">
        <v>15</v>
      </c>
      <c r="G83">
        <v>33</v>
      </c>
      <c r="H83">
        <v>2</v>
      </c>
      <c r="I83">
        <v>4</v>
      </c>
      <c r="J83">
        <v>3.5</v>
      </c>
      <c r="K83">
        <v>89</v>
      </c>
      <c r="L83">
        <v>13.5</v>
      </c>
      <c r="M83">
        <f t="shared" si="1"/>
        <v>1.61E-2</v>
      </c>
      <c r="N83">
        <f t="shared" si="2"/>
        <v>3.3000000000000002E-2</v>
      </c>
      <c r="O83">
        <f t="shared" si="3"/>
        <v>7.1105117766515305E-2</v>
      </c>
      <c r="P83">
        <f t="shared" si="4"/>
        <v>4.0000000000000001E-3</v>
      </c>
      <c r="Q83">
        <f t="shared" si="5"/>
        <v>8.8999999999999996E-2</v>
      </c>
      <c r="R83">
        <f t="shared" si="6"/>
        <v>117000000000</v>
      </c>
      <c r="S83">
        <f t="shared" si="7"/>
        <v>100000000</v>
      </c>
      <c r="T83">
        <f t="shared" si="8"/>
        <v>1500000000</v>
      </c>
      <c r="U83">
        <f t="shared" si="9"/>
        <v>200000000000</v>
      </c>
      <c r="V83">
        <f t="shared" si="10"/>
        <v>1500000000</v>
      </c>
      <c r="W83" s="4">
        <f t="shared" si="20"/>
        <v>78794.74423857755</v>
      </c>
      <c r="X83">
        <f t="shared" si="12"/>
        <v>13.5</v>
      </c>
      <c r="Y83">
        <f t="shared" si="13"/>
        <v>2.1700206860149853</v>
      </c>
    </row>
    <row r="84" spans="1:25" x14ac:dyDescent="0.25">
      <c r="A84" t="str">
        <f t="shared" si="21"/>
        <v>(F)2XS2Y&gt;c&lt;RAA 6/10(12) kV_240</v>
      </c>
      <c r="B84">
        <v>240</v>
      </c>
      <c r="C84">
        <v>18.600000000000001</v>
      </c>
      <c r="D84">
        <v>3.4</v>
      </c>
      <c r="E84">
        <v>8</v>
      </c>
      <c r="F84" t="s">
        <v>15</v>
      </c>
      <c r="G84">
        <v>35</v>
      </c>
      <c r="H84">
        <v>2</v>
      </c>
      <c r="I84">
        <v>4</v>
      </c>
      <c r="J84">
        <v>3.5</v>
      </c>
      <c r="K84">
        <v>94</v>
      </c>
      <c r="L84">
        <v>15.7</v>
      </c>
      <c r="M84">
        <f t="shared" si="1"/>
        <v>1.8600000000000002E-2</v>
      </c>
      <c r="N84">
        <f t="shared" si="2"/>
        <v>3.5000000000000003E-2</v>
      </c>
      <c r="O84">
        <f t="shared" si="3"/>
        <v>7.5414518843273812E-2</v>
      </c>
      <c r="P84">
        <f t="shared" si="4"/>
        <v>4.0000000000000001E-3</v>
      </c>
      <c r="Q84">
        <f t="shared" si="5"/>
        <v>9.4E-2</v>
      </c>
      <c r="R84">
        <f t="shared" si="6"/>
        <v>117000000000</v>
      </c>
      <c r="S84">
        <f t="shared" si="7"/>
        <v>100000000</v>
      </c>
      <c r="T84">
        <f t="shared" si="8"/>
        <v>1500000000</v>
      </c>
      <c r="U84">
        <f t="shared" si="9"/>
        <v>200000000000</v>
      </c>
      <c r="V84">
        <f t="shared" si="10"/>
        <v>1500000000</v>
      </c>
      <c r="W84" s="4">
        <f t="shared" si="20"/>
        <v>98508.146131649395</v>
      </c>
      <c r="X84">
        <f t="shared" si="12"/>
        <v>15.7</v>
      </c>
      <c r="Y84">
        <f t="shared" si="13"/>
        <v>2.2623201507856558</v>
      </c>
    </row>
    <row r="85" spans="1:25" x14ac:dyDescent="0.25">
      <c r="A85" t="str">
        <f>CONCATENATE("(F)2XS2Y&gt;c&lt;RAA 12/20(24) kV_", TEXT(B85,"##.#"))</f>
        <v>(F)2XS2Y&gt;c&lt;RAA 12/20(24) kV_35</v>
      </c>
      <c r="B85">
        <v>35</v>
      </c>
      <c r="C85">
        <v>7</v>
      </c>
      <c r="D85">
        <v>5.5</v>
      </c>
      <c r="E85">
        <v>6</v>
      </c>
      <c r="F85" t="s">
        <v>15</v>
      </c>
      <c r="G85">
        <v>26</v>
      </c>
      <c r="H85">
        <v>2</v>
      </c>
      <c r="I85">
        <v>4</v>
      </c>
      <c r="J85">
        <v>3.5</v>
      </c>
      <c r="K85">
        <v>76</v>
      </c>
      <c r="L85">
        <v>7.9</v>
      </c>
      <c r="M85">
        <f t="shared" si="1"/>
        <v>7.0000000000000001E-3</v>
      </c>
      <c r="N85">
        <f t="shared" si="2"/>
        <v>2.5999999999999999E-2</v>
      </c>
      <c r="O85">
        <f t="shared" si="3"/>
        <v>5.6022213997860539E-2</v>
      </c>
      <c r="P85">
        <f t="shared" si="4"/>
        <v>4.0000000000000001E-3</v>
      </c>
      <c r="Q85">
        <f t="shared" si="5"/>
        <v>7.5999999999999998E-2</v>
      </c>
      <c r="R85">
        <f t="shared" si="6"/>
        <v>117000000000</v>
      </c>
      <c r="S85">
        <f t="shared" si="7"/>
        <v>100000000</v>
      </c>
      <c r="T85">
        <f t="shared" si="8"/>
        <v>1500000000</v>
      </c>
      <c r="U85">
        <f t="shared" si="9"/>
        <v>200000000000</v>
      </c>
      <c r="V85">
        <f t="shared" si="10"/>
        <v>1500000000</v>
      </c>
      <c r="W85" s="4">
        <f t="shared" ref="W85:W92" si="22">R85*PI()/8*M85^2*(3/8*M85^2+N85^2)+S85*PI()/8*(3*(N85^4-M85^4)/8+N85^2*(N85^2-M85^2))+T85*PI()/64*(O85^4-11*N85^4)+U85*PI()/64*((O85+P85)^4-O85^4)+V85*PI()/64*(Q85^4-(O85+P85)^4)</f>
        <v>34162.392018183367</v>
      </c>
      <c r="X85">
        <f t="shared" si="12"/>
        <v>7.9</v>
      </c>
      <c r="Y85">
        <f t="shared" si="13"/>
        <v>1.7414460532215699</v>
      </c>
    </row>
    <row r="86" spans="1:25" x14ac:dyDescent="0.25">
      <c r="A86" t="str">
        <f t="shared" ref="A86:A92" si="23">CONCATENATE("(F)2XS2Y&gt;c&lt;RAA 12/20(24) kV_", TEXT(B86,"##.#"))</f>
        <v>(F)2XS2Y&gt;c&lt;RAA 12/20(24) kV_50</v>
      </c>
      <c r="B86">
        <v>50</v>
      </c>
      <c r="C86">
        <v>8.1999999999999993</v>
      </c>
      <c r="D86">
        <v>5.5</v>
      </c>
      <c r="E86">
        <v>6</v>
      </c>
      <c r="F86" t="s">
        <v>15</v>
      </c>
      <c r="G86">
        <v>28</v>
      </c>
      <c r="H86">
        <v>2</v>
      </c>
      <c r="I86">
        <v>4</v>
      </c>
      <c r="J86">
        <v>3.5</v>
      </c>
      <c r="K86">
        <v>78</v>
      </c>
      <c r="L86">
        <v>8.6</v>
      </c>
      <c r="M86">
        <f t="shared" si="1"/>
        <v>8.199999999999999E-3</v>
      </c>
      <c r="N86">
        <f t="shared" si="2"/>
        <v>2.8000000000000001E-2</v>
      </c>
      <c r="O86">
        <f t="shared" si="3"/>
        <v>6.0331615074619045E-2</v>
      </c>
      <c r="P86">
        <f t="shared" si="4"/>
        <v>4.0000000000000001E-3</v>
      </c>
      <c r="Q86">
        <f t="shared" si="5"/>
        <v>7.8E-2</v>
      </c>
      <c r="R86">
        <f t="shared" si="6"/>
        <v>117000000000</v>
      </c>
      <c r="S86">
        <f t="shared" si="7"/>
        <v>100000000</v>
      </c>
      <c r="T86">
        <f t="shared" si="8"/>
        <v>1500000000</v>
      </c>
      <c r="U86">
        <f t="shared" si="9"/>
        <v>200000000000</v>
      </c>
      <c r="V86">
        <f t="shared" si="10"/>
        <v>1500000000</v>
      </c>
      <c r="W86" s="4">
        <f t="shared" si="22"/>
        <v>42552.622352233098</v>
      </c>
      <c r="X86">
        <f t="shared" si="12"/>
        <v>8.6</v>
      </c>
      <c r="Y86">
        <f t="shared" si="13"/>
        <v>1.799779764089809</v>
      </c>
    </row>
    <row r="87" spans="1:25" x14ac:dyDescent="0.25">
      <c r="A87" t="str">
        <f t="shared" si="23"/>
        <v>(F)2XS2Y&gt;c&lt;RAA 12/20(24) kV_70</v>
      </c>
      <c r="B87">
        <v>70</v>
      </c>
      <c r="C87">
        <v>9.9</v>
      </c>
      <c r="D87">
        <v>5.5</v>
      </c>
      <c r="E87">
        <v>6</v>
      </c>
      <c r="F87" t="s">
        <v>15</v>
      </c>
      <c r="G87">
        <v>30</v>
      </c>
      <c r="H87">
        <v>2</v>
      </c>
      <c r="I87">
        <v>4</v>
      </c>
      <c r="J87">
        <v>3.5</v>
      </c>
      <c r="K87">
        <v>84</v>
      </c>
      <c r="L87">
        <v>9.8000000000000007</v>
      </c>
      <c r="M87">
        <f t="shared" si="1"/>
        <v>9.9000000000000008E-3</v>
      </c>
      <c r="N87">
        <f t="shared" si="2"/>
        <v>0.03</v>
      </c>
      <c r="O87">
        <f t="shared" si="3"/>
        <v>6.4641016151377545E-2</v>
      </c>
      <c r="P87">
        <f t="shared" si="4"/>
        <v>4.0000000000000001E-3</v>
      </c>
      <c r="Q87">
        <f t="shared" si="5"/>
        <v>8.4000000000000005E-2</v>
      </c>
      <c r="R87">
        <f t="shared" ref="R87:R100" si="24">117*1000000000</f>
        <v>117000000000</v>
      </c>
      <c r="S87">
        <f t="shared" ref="S87:S100" si="25">0.1*1000000000</f>
        <v>100000000</v>
      </c>
      <c r="T87">
        <f t="shared" ref="T87:T100" si="26">1.5*1000000000</f>
        <v>1500000000</v>
      </c>
      <c r="U87">
        <f t="shared" ref="U87:U100" si="27">200*1000000000</f>
        <v>200000000000</v>
      </c>
      <c r="V87">
        <f t="shared" ref="V87:V100" si="28">1.5*1000000000</f>
        <v>1500000000</v>
      </c>
      <c r="W87" s="4">
        <f t="shared" si="22"/>
        <v>53449.605382120339</v>
      </c>
      <c r="X87">
        <f t="shared" si="12"/>
        <v>9.8000000000000007</v>
      </c>
      <c r="Y87">
        <f t="shared" ref="Y87:Y100" si="29">X87/(PI()*Q87*Q87/4*1000)</f>
        <v>1.7683882565766147</v>
      </c>
    </row>
    <row r="88" spans="1:25" x14ac:dyDescent="0.25">
      <c r="A88" t="str">
        <f t="shared" si="23"/>
        <v>(F)2XS2Y&gt;c&lt;RAA 12/20(24) kV_95</v>
      </c>
      <c r="B88">
        <v>95</v>
      </c>
      <c r="C88">
        <v>11.5</v>
      </c>
      <c r="D88">
        <v>5.5</v>
      </c>
      <c r="E88">
        <v>6</v>
      </c>
      <c r="F88" t="s">
        <v>15</v>
      </c>
      <c r="G88">
        <v>32</v>
      </c>
      <c r="H88">
        <v>2</v>
      </c>
      <c r="I88">
        <v>4</v>
      </c>
      <c r="J88">
        <v>3.5</v>
      </c>
      <c r="K88">
        <v>88</v>
      </c>
      <c r="L88">
        <v>11.1</v>
      </c>
      <c r="M88">
        <f t="shared" si="1"/>
        <v>1.15E-2</v>
      </c>
      <c r="N88">
        <f t="shared" si="2"/>
        <v>3.2000000000000001E-2</v>
      </c>
      <c r="O88">
        <f t="shared" si="3"/>
        <v>6.8950417228136052E-2</v>
      </c>
      <c r="P88">
        <f t="shared" si="4"/>
        <v>4.0000000000000001E-3</v>
      </c>
      <c r="Q88">
        <f t="shared" si="5"/>
        <v>8.7999999999999995E-2</v>
      </c>
      <c r="R88">
        <f t="shared" si="24"/>
        <v>117000000000</v>
      </c>
      <c r="S88">
        <f t="shared" si="25"/>
        <v>100000000</v>
      </c>
      <c r="T88">
        <f t="shared" si="26"/>
        <v>1500000000</v>
      </c>
      <c r="U88">
        <f t="shared" si="27"/>
        <v>200000000000</v>
      </c>
      <c r="V88">
        <f t="shared" si="28"/>
        <v>1500000000</v>
      </c>
      <c r="W88" s="4">
        <f t="shared" si="22"/>
        <v>65867.190360558627</v>
      </c>
      <c r="X88">
        <f t="shared" si="12"/>
        <v>11.1</v>
      </c>
      <c r="Y88">
        <f t="shared" si="29"/>
        <v>1.825020525124007</v>
      </c>
    </row>
    <row r="89" spans="1:25" x14ac:dyDescent="0.25">
      <c r="A89" t="str">
        <f t="shared" si="23"/>
        <v>(F)2XS2Y&gt;c&lt;RAA 12/20(24) kV_120</v>
      </c>
      <c r="B89">
        <v>120</v>
      </c>
      <c r="C89">
        <v>13</v>
      </c>
      <c r="D89">
        <v>5.5</v>
      </c>
      <c r="E89">
        <v>6</v>
      </c>
      <c r="F89" t="s">
        <v>15</v>
      </c>
      <c r="G89">
        <v>33</v>
      </c>
      <c r="H89">
        <v>2</v>
      </c>
      <c r="I89">
        <v>4</v>
      </c>
      <c r="J89">
        <v>3.5</v>
      </c>
      <c r="K89">
        <v>91</v>
      </c>
      <c r="L89">
        <v>12.2</v>
      </c>
      <c r="M89">
        <f t="shared" si="1"/>
        <v>1.2999999999999999E-2</v>
      </c>
      <c r="N89">
        <f t="shared" si="2"/>
        <v>3.3000000000000002E-2</v>
      </c>
      <c r="O89">
        <f t="shared" si="3"/>
        <v>7.1105117766515305E-2</v>
      </c>
      <c r="P89">
        <f t="shared" si="4"/>
        <v>4.0000000000000001E-3</v>
      </c>
      <c r="Q89">
        <f t="shared" si="5"/>
        <v>9.0999999999999998E-2</v>
      </c>
      <c r="R89">
        <f t="shared" si="24"/>
        <v>117000000000</v>
      </c>
      <c r="S89">
        <f t="shared" si="25"/>
        <v>100000000</v>
      </c>
      <c r="T89">
        <f t="shared" si="26"/>
        <v>1500000000</v>
      </c>
      <c r="U89">
        <f t="shared" si="27"/>
        <v>200000000000</v>
      </c>
      <c r="V89">
        <f t="shared" si="28"/>
        <v>1500000000</v>
      </c>
      <c r="W89" s="4">
        <f t="shared" si="22"/>
        <v>74049.423930450765</v>
      </c>
      <c r="X89">
        <f t="shared" si="12"/>
        <v>12.2</v>
      </c>
      <c r="Y89">
        <f t="shared" si="29"/>
        <v>1.8758027346659807</v>
      </c>
    </row>
    <row r="90" spans="1:25" x14ac:dyDescent="0.25">
      <c r="A90" t="str">
        <f t="shared" si="23"/>
        <v>(F)2XS2Y&gt;c&lt;RAA 12/20(24) kV_150</v>
      </c>
      <c r="B90">
        <v>150</v>
      </c>
      <c r="C90">
        <v>14.5</v>
      </c>
      <c r="D90">
        <v>5.5</v>
      </c>
      <c r="E90">
        <v>8</v>
      </c>
      <c r="F90" t="s">
        <v>15</v>
      </c>
      <c r="G90">
        <v>35</v>
      </c>
      <c r="H90">
        <v>2</v>
      </c>
      <c r="I90">
        <v>4</v>
      </c>
      <c r="J90">
        <v>3.5</v>
      </c>
      <c r="K90">
        <v>94</v>
      </c>
      <c r="L90">
        <v>13.5</v>
      </c>
      <c r="M90">
        <f t="shared" si="1"/>
        <v>1.4500000000000001E-2</v>
      </c>
      <c r="N90">
        <f t="shared" si="2"/>
        <v>3.5000000000000003E-2</v>
      </c>
      <c r="O90">
        <f t="shared" si="3"/>
        <v>7.5414518843273812E-2</v>
      </c>
      <c r="P90">
        <f t="shared" si="4"/>
        <v>4.0000000000000001E-3</v>
      </c>
      <c r="Q90">
        <f t="shared" si="5"/>
        <v>9.4E-2</v>
      </c>
      <c r="R90">
        <f t="shared" si="24"/>
        <v>117000000000</v>
      </c>
      <c r="S90">
        <f t="shared" si="25"/>
        <v>100000000</v>
      </c>
      <c r="T90">
        <f t="shared" si="26"/>
        <v>1500000000</v>
      </c>
      <c r="U90">
        <f t="shared" si="27"/>
        <v>200000000000</v>
      </c>
      <c r="V90">
        <f t="shared" si="28"/>
        <v>1500000000</v>
      </c>
      <c r="W90" s="4">
        <f t="shared" si="22"/>
        <v>89576.987521379051</v>
      </c>
      <c r="X90">
        <f t="shared" si="12"/>
        <v>13.5</v>
      </c>
      <c r="Y90">
        <f t="shared" si="29"/>
        <v>1.9453071360258825</v>
      </c>
    </row>
    <row r="91" spans="1:25" x14ac:dyDescent="0.25">
      <c r="A91" t="str">
        <f t="shared" si="23"/>
        <v>(F)2XS2Y&gt;c&lt;RAA 12/20(24) kV_185</v>
      </c>
      <c r="B91">
        <v>185</v>
      </c>
      <c r="C91">
        <v>16.100000000000001</v>
      </c>
      <c r="D91">
        <v>5.5</v>
      </c>
      <c r="E91">
        <v>8</v>
      </c>
      <c r="F91" t="s">
        <v>15</v>
      </c>
      <c r="G91">
        <v>37</v>
      </c>
      <c r="H91">
        <v>2</v>
      </c>
      <c r="I91">
        <v>4</v>
      </c>
      <c r="J91">
        <v>3.5</v>
      </c>
      <c r="K91">
        <v>98</v>
      </c>
      <c r="L91">
        <v>12</v>
      </c>
      <c r="M91">
        <f t="shared" si="1"/>
        <v>1.61E-2</v>
      </c>
      <c r="N91">
        <f t="shared" si="2"/>
        <v>3.6999999999999998E-2</v>
      </c>
      <c r="O91">
        <f t="shared" si="3"/>
        <v>7.9723919920032305E-2</v>
      </c>
      <c r="P91">
        <f t="shared" si="4"/>
        <v>4.0000000000000001E-3</v>
      </c>
      <c r="Q91">
        <f t="shared" si="5"/>
        <v>9.8000000000000004E-2</v>
      </c>
      <c r="R91">
        <f t="shared" si="24"/>
        <v>117000000000</v>
      </c>
      <c r="S91">
        <f t="shared" si="25"/>
        <v>100000000</v>
      </c>
      <c r="T91">
        <f t="shared" si="26"/>
        <v>1500000000</v>
      </c>
      <c r="U91">
        <f t="shared" si="27"/>
        <v>200000000000</v>
      </c>
      <c r="V91">
        <f t="shared" si="28"/>
        <v>1500000000</v>
      </c>
      <c r="W91" s="4">
        <f t="shared" si="22"/>
        <v>107966.49262455126</v>
      </c>
      <c r="X91">
        <f t="shared" si="12"/>
        <v>12</v>
      </c>
      <c r="Y91">
        <f t="shared" si="29"/>
        <v>1.5908865615183205</v>
      </c>
    </row>
    <row r="92" spans="1:25" x14ac:dyDescent="0.25">
      <c r="A92" t="str">
        <f t="shared" si="23"/>
        <v>(F)2XS2Y&gt;c&lt;RAA 12/20(24) kV_240</v>
      </c>
      <c r="B92">
        <v>240</v>
      </c>
      <c r="C92">
        <v>18.600000000000001</v>
      </c>
      <c r="D92">
        <v>5.5</v>
      </c>
      <c r="E92">
        <v>8</v>
      </c>
      <c r="F92" t="s">
        <v>15</v>
      </c>
      <c r="G92">
        <v>39</v>
      </c>
      <c r="H92">
        <v>2</v>
      </c>
      <c r="I92">
        <v>4</v>
      </c>
      <c r="J92">
        <v>3.5</v>
      </c>
      <c r="K92">
        <v>103</v>
      </c>
      <c r="L92">
        <v>17.399999999999999</v>
      </c>
      <c r="M92">
        <f t="shared" si="1"/>
        <v>1.8600000000000002E-2</v>
      </c>
      <c r="N92">
        <f t="shared" si="2"/>
        <v>3.9E-2</v>
      </c>
      <c r="O92">
        <f t="shared" si="3"/>
        <v>8.4033320996790811E-2</v>
      </c>
      <c r="P92">
        <f t="shared" si="4"/>
        <v>4.0000000000000001E-3</v>
      </c>
      <c r="Q92">
        <f t="shared" si="5"/>
        <v>0.10299999999999999</v>
      </c>
      <c r="R92">
        <f t="shared" si="24"/>
        <v>117000000000</v>
      </c>
      <c r="S92">
        <f t="shared" si="25"/>
        <v>100000000</v>
      </c>
      <c r="T92">
        <f t="shared" si="26"/>
        <v>1500000000</v>
      </c>
      <c r="U92">
        <f t="shared" si="27"/>
        <v>200000000000</v>
      </c>
      <c r="V92">
        <f t="shared" si="28"/>
        <v>1500000000</v>
      </c>
      <c r="W92" s="4">
        <f t="shared" si="22"/>
        <v>132086.14861132199</v>
      </c>
      <c r="X92">
        <f t="shared" si="12"/>
        <v>17.399999999999999</v>
      </c>
      <c r="Y92">
        <f t="shared" si="29"/>
        <v>2.0882616720135578</v>
      </c>
    </row>
    <row r="93" spans="1:25" x14ac:dyDescent="0.25">
      <c r="A93" t="str">
        <f>CONCATENATE("(F)2XS2Y&gt;c&lt;RAA 18/30(36) kV_", TEXT(B93,"##.#"))</f>
        <v>(F)2XS2Y&gt;c&lt;RAA 18/30(36) kV_50</v>
      </c>
      <c r="B93">
        <v>50</v>
      </c>
      <c r="C93">
        <v>8.1999999999999993</v>
      </c>
      <c r="D93">
        <v>8</v>
      </c>
      <c r="E93">
        <v>6</v>
      </c>
      <c r="F93" t="s">
        <v>15</v>
      </c>
      <c r="G93">
        <v>32</v>
      </c>
      <c r="H93">
        <v>2</v>
      </c>
      <c r="I93">
        <v>4</v>
      </c>
      <c r="J93">
        <v>3.5</v>
      </c>
      <c r="K93">
        <v>88</v>
      </c>
      <c r="L93">
        <v>10</v>
      </c>
      <c r="M93">
        <f t="shared" si="1"/>
        <v>8.199999999999999E-3</v>
      </c>
      <c r="N93">
        <f t="shared" si="2"/>
        <v>3.2000000000000001E-2</v>
      </c>
      <c r="O93">
        <f t="shared" si="3"/>
        <v>6.8950417228136052E-2</v>
      </c>
      <c r="P93">
        <f t="shared" si="4"/>
        <v>4.0000000000000001E-3</v>
      </c>
      <c r="Q93">
        <f t="shared" si="5"/>
        <v>8.7999999999999995E-2</v>
      </c>
      <c r="R93">
        <f t="shared" si="24"/>
        <v>117000000000</v>
      </c>
      <c r="S93">
        <f t="shared" si="25"/>
        <v>100000000</v>
      </c>
      <c r="T93">
        <f t="shared" si="26"/>
        <v>1500000000</v>
      </c>
      <c r="U93">
        <f t="shared" si="27"/>
        <v>200000000000</v>
      </c>
      <c r="V93">
        <f t="shared" si="28"/>
        <v>1500000000</v>
      </c>
      <c r="W93" s="4">
        <f t="shared" ref="W93:W100" si="30">R93*PI()/8*M93^2*(3/8*M93^2+N93^2)+S93*PI()/8*(3*(N93^4-M93^4)/8+N93^2*(N93^2-M93^2))+T93*PI()/64*(O93^4-11*N93^4)+U93*PI()/64*((O93+P93)^4-O93^4)+V93*PI()/64*(Q93^4-(O93+P93)^4)</f>
        <v>62587.924165586373</v>
      </c>
      <c r="X93">
        <f t="shared" si="12"/>
        <v>10</v>
      </c>
      <c r="Y93">
        <f t="shared" si="29"/>
        <v>1.6441626352468532</v>
      </c>
    </row>
    <row r="94" spans="1:25" x14ac:dyDescent="0.25">
      <c r="A94" t="str">
        <f>CONCATENATE("(F)2XS2Y&gt;c&lt;RAA 18/30(36) kV_", TEXT(B94,"##.#"))</f>
        <v>(F)2XS2Y&gt;c&lt;RAA 18/30(36) kV_70</v>
      </c>
      <c r="B94">
        <v>70</v>
      </c>
      <c r="C94">
        <v>9.9</v>
      </c>
      <c r="D94">
        <v>8</v>
      </c>
      <c r="E94">
        <v>6</v>
      </c>
      <c r="F94" t="s">
        <v>15</v>
      </c>
      <c r="G94">
        <v>35</v>
      </c>
      <c r="H94">
        <v>2</v>
      </c>
      <c r="I94">
        <v>4</v>
      </c>
      <c r="J94">
        <v>3.5</v>
      </c>
      <c r="K94">
        <v>94</v>
      </c>
      <c r="L94">
        <v>11.6</v>
      </c>
      <c r="M94">
        <f t="shared" si="1"/>
        <v>9.9000000000000008E-3</v>
      </c>
      <c r="N94">
        <f t="shared" si="2"/>
        <v>3.5000000000000003E-2</v>
      </c>
      <c r="O94">
        <f t="shared" si="3"/>
        <v>7.5414518843273812E-2</v>
      </c>
      <c r="P94">
        <f t="shared" si="4"/>
        <v>4.0000000000000001E-3</v>
      </c>
      <c r="Q94">
        <f t="shared" si="5"/>
        <v>9.4E-2</v>
      </c>
      <c r="R94">
        <f t="shared" si="24"/>
        <v>117000000000</v>
      </c>
      <c r="S94">
        <f t="shared" si="25"/>
        <v>100000000</v>
      </c>
      <c r="T94">
        <f t="shared" si="26"/>
        <v>1500000000</v>
      </c>
      <c r="U94">
        <f t="shared" si="27"/>
        <v>200000000000</v>
      </c>
      <c r="V94">
        <f t="shared" si="28"/>
        <v>1500000000</v>
      </c>
      <c r="W94" s="4">
        <f t="shared" si="30"/>
        <v>82669.494416804329</v>
      </c>
      <c r="X94">
        <f t="shared" si="12"/>
        <v>11.6</v>
      </c>
      <c r="Y94">
        <f t="shared" si="29"/>
        <v>1.6715231687333507</v>
      </c>
    </row>
    <row r="95" spans="1:25" x14ac:dyDescent="0.25">
      <c r="A95" t="str">
        <f t="shared" ref="A95:A100" si="31">CONCATENATE("(F)2XS2Y&gt;c&lt;RAA 18/30(36) kV_", TEXT(B95,"##.#"))</f>
        <v>(F)2XS2Y&gt;c&lt;RAA 18/30(36) kV_95</v>
      </c>
      <c r="B95">
        <v>95</v>
      </c>
      <c r="C95">
        <v>11.5</v>
      </c>
      <c r="D95">
        <v>8</v>
      </c>
      <c r="E95">
        <v>6</v>
      </c>
      <c r="F95" t="s">
        <v>15</v>
      </c>
      <c r="G95">
        <v>37</v>
      </c>
      <c r="H95">
        <v>2</v>
      </c>
      <c r="I95">
        <v>4</v>
      </c>
      <c r="J95">
        <v>3.5</v>
      </c>
      <c r="K95">
        <v>98</v>
      </c>
      <c r="L95">
        <v>12.8</v>
      </c>
      <c r="M95">
        <f t="shared" si="1"/>
        <v>1.15E-2</v>
      </c>
      <c r="N95">
        <f t="shared" si="2"/>
        <v>3.6999999999999998E-2</v>
      </c>
      <c r="O95">
        <f t="shared" si="3"/>
        <v>7.9723919920032305E-2</v>
      </c>
      <c r="P95">
        <f t="shared" si="4"/>
        <v>4.0000000000000001E-3</v>
      </c>
      <c r="Q95">
        <f t="shared" si="5"/>
        <v>9.8000000000000004E-2</v>
      </c>
      <c r="R95">
        <f t="shared" si="24"/>
        <v>117000000000</v>
      </c>
      <c r="S95">
        <f t="shared" si="25"/>
        <v>100000000</v>
      </c>
      <c r="T95">
        <f t="shared" si="26"/>
        <v>1500000000</v>
      </c>
      <c r="U95">
        <f t="shared" si="27"/>
        <v>200000000000</v>
      </c>
      <c r="V95">
        <f t="shared" si="28"/>
        <v>1500000000</v>
      </c>
      <c r="W95" s="4">
        <f t="shared" si="30"/>
        <v>99131.982006276594</v>
      </c>
      <c r="X95">
        <f t="shared" si="12"/>
        <v>12.8</v>
      </c>
      <c r="Y95">
        <f t="shared" si="29"/>
        <v>1.6969456656195421</v>
      </c>
    </row>
    <row r="96" spans="1:25" x14ac:dyDescent="0.25">
      <c r="A96" t="str">
        <f t="shared" si="31"/>
        <v>(F)2XS2Y&gt;c&lt;RAA 18/30(36) kV_120</v>
      </c>
      <c r="B96">
        <v>120</v>
      </c>
      <c r="C96">
        <v>13</v>
      </c>
      <c r="D96">
        <v>8</v>
      </c>
      <c r="E96">
        <v>6</v>
      </c>
      <c r="F96" t="s">
        <v>15</v>
      </c>
      <c r="G96">
        <v>38</v>
      </c>
      <c r="H96">
        <v>2</v>
      </c>
      <c r="I96">
        <v>4</v>
      </c>
      <c r="J96">
        <v>3.5</v>
      </c>
      <c r="K96">
        <v>101</v>
      </c>
      <c r="L96">
        <v>13.9</v>
      </c>
      <c r="M96">
        <f t="shared" si="1"/>
        <v>1.2999999999999999E-2</v>
      </c>
      <c r="N96">
        <f t="shared" si="2"/>
        <v>3.7999999999999999E-2</v>
      </c>
      <c r="O96">
        <f t="shared" si="3"/>
        <v>8.1878620458411558E-2</v>
      </c>
      <c r="P96">
        <f t="shared" si="4"/>
        <v>4.0000000000000001E-3</v>
      </c>
      <c r="Q96">
        <f t="shared" si="5"/>
        <v>0.10100000000000001</v>
      </c>
      <c r="R96">
        <f t="shared" si="24"/>
        <v>117000000000</v>
      </c>
      <c r="S96">
        <f t="shared" si="25"/>
        <v>100000000</v>
      </c>
      <c r="T96">
        <f t="shared" si="26"/>
        <v>1500000000</v>
      </c>
      <c r="U96">
        <f t="shared" si="27"/>
        <v>200000000000</v>
      </c>
      <c r="V96">
        <f t="shared" si="28"/>
        <v>1500000000</v>
      </c>
      <c r="W96" s="4">
        <f t="shared" si="30"/>
        <v>109836.13197544505</v>
      </c>
      <c r="X96">
        <f t="shared" si="12"/>
        <v>13.9</v>
      </c>
      <c r="Y96">
        <f t="shared" si="29"/>
        <v>1.7349308569570394</v>
      </c>
    </row>
    <row r="97" spans="1:25" x14ac:dyDescent="0.25">
      <c r="A97" t="str">
        <f t="shared" si="31"/>
        <v>(F)2XS2Y&gt;c&lt;RAA 18/30(36) kV_150</v>
      </c>
      <c r="B97">
        <v>150</v>
      </c>
      <c r="C97">
        <v>14.5</v>
      </c>
      <c r="D97">
        <v>8</v>
      </c>
      <c r="E97">
        <v>8</v>
      </c>
      <c r="F97" t="s">
        <v>15</v>
      </c>
      <c r="G97">
        <v>40</v>
      </c>
      <c r="H97">
        <v>2</v>
      </c>
      <c r="I97">
        <v>4</v>
      </c>
      <c r="J97">
        <v>3.5</v>
      </c>
      <c r="K97">
        <v>104</v>
      </c>
      <c r="L97">
        <v>15.3</v>
      </c>
      <c r="M97">
        <f t="shared" si="1"/>
        <v>1.4500000000000001E-2</v>
      </c>
      <c r="N97">
        <f t="shared" si="2"/>
        <v>0.04</v>
      </c>
      <c r="O97">
        <f t="shared" si="3"/>
        <v>8.6188021535170065E-2</v>
      </c>
      <c r="P97">
        <f t="shared" si="4"/>
        <v>4.0000000000000001E-3</v>
      </c>
      <c r="Q97">
        <f t="shared" si="5"/>
        <v>0.104</v>
      </c>
      <c r="R97">
        <f t="shared" si="24"/>
        <v>117000000000</v>
      </c>
      <c r="S97">
        <f t="shared" si="25"/>
        <v>100000000</v>
      </c>
      <c r="T97">
        <f t="shared" si="26"/>
        <v>1500000000</v>
      </c>
      <c r="U97">
        <f t="shared" si="27"/>
        <v>200000000000</v>
      </c>
      <c r="V97">
        <f t="shared" si="28"/>
        <v>1500000000</v>
      </c>
      <c r="W97" s="4">
        <f t="shared" si="30"/>
        <v>129862.49341985995</v>
      </c>
      <c r="X97">
        <f t="shared" si="12"/>
        <v>15.3</v>
      </c>
      <c r="Y97">
        <f t="shared" si="29"/>
        <v>1.8010877435695256</v>
      </c>
    </row>
    <row r="98" spans="1:25" x14ac:dyDescent="0.25">
      <c r="A98" t="str">
        <f t="shared" si="31"/>
        <v>(F)2XS2Y&gt;c&lt;RAA 18/30(36) kV_185</v>
      </c>
      <c r="B98">
        <v>185</v>
      </c>
      <c r="C98">
        <v>16.100000000000001</v>
      </c>
      <c r="D98">
        <v>8</v>
      </c>
      <c r="E98">
        <v>8</v>
      </c>
      <c r="F98" t="s">
        <v>15</v>
      </c>
      <c r="G98">
        <v>42</v>
      </c>
      <c r="H98">
        <v>2</v>
      </c>
      <c r="I98">
        <v>4</v>
      </c>
      <c r="J98">
        <v>3.5</v>
      </c>
      <c r="K98">
        <v>110</v>
      </c>
      <c r="L98">
        <v>17.2</v>
      </c>
      <c r="M98">
        <f t="shared" ref="M98:M100" si="32">C98/1000</f>
        <v>1.61E-2</v>
      </c>
      <c r="N98">
        <f t="shared" si="2"/>
        <v>4.2000000000000003E-2</v>
      </c>
      <c r="O98">
        <f t="shared" si="3"/>
        <v>9.0497422611928571E-2</v>
      </c>
      <c r="P98">
        <f t="shared" si="4"/>
        <v>4.0000000000000001E-3</v>
      </c>
      <c r="Q98">
        <f t="shared" si="5"/>
        <v>0.11</v>
      </c>
      <c r="R98">
        <f t="shared" si="24"/>
        <v>117000000000</v>
      </c>
      <c r="S98">
        <f t="shared" si="25"/>
        <v>100000000</v>
      </c>
      <c r="T98">
        <f t="shared" si="26"/>
        <v>1500000000</v>
      </c>
      <c r="U98">
        <f t="shared" si="27"/>
        <v>200000000000</v>
      </c>
      <c r="V98">
        <f t="shared" si="28"/>
        <v>1500000000</v>
      </c>
      <c r="W98" s="4">
        <f t="shared" si="30"/>
        <v>154011.44151490449</v>
      </c>
      <c r="X98">
        <f t="shared" si="12"/>
        <v>17.2</v>
      </c>
      <c r="Y98">
        <f t="shared" si="29"/>
        <v>1.8098942288797353</v>
      </c>
    </row>
    <row r="99" spans="1:25" x14ac:dyDescent="0.25">
      <c r="A99" t="str">
        <f t="shared" si="31"/>
        <v>(F)2XS2Y&gt;c&lt;RAA 18/30(36) kV_240</v>
      </c>
      <c r="B99">
        <v>240</v>
      </c>
      <c r="C99">
        <v>18.600000000000001</v>
      </c>
      <c r="D99">
        <v>8</v>
      </c>
      <c r="E99">
        <v>8</v>
      </c>
      <c r="F99" t="s">
        <v>15</v>
      </c>
      <c r="G99">
        <v>44</v>
      </c>
      <c r="H99">
        <v>2</v>
      </c>
      <c r="I99">
        <v>4</v>
      </c>
      <c r="J99">
        <v>3.5</v>
      </c>
      <c r="K99">
        <v>113</v>
      </c>
      <c r="L99">
        <v>18.899999999999999</v>
      </c>
      <c r="M99">
        <f t="shared" si="32"/>
        <v>1.8600000000000002E-2</v>
      </c>
      <c r="N99">
        <f t="shared" si="2"/>
        <v>4.3999999999999997E-2</v>
      </c>
      <c r="O99">
        <f t="shared" si="3"/>
        <v>9.4806823688687064E-2</v>
      </c>
      <c r="P99">
        <f t="shared" si="4"/>
        <v>4.0000000000000001E-3</v>
      </c>
      <c r="Q99">
        <f t="shared" si="5"/>
        <v>0.113</v>
      </c>
      <c r="R99">
        <f t="shared" si="24"/>
        <v>117000000000</v>
      </c>
      <c r="S99">
        <f t="shared" si="25"/>
        <v>100000000</v>
      </c>
      <c r="T99">
        <f t="shared" si="26"/>
        <v>1500000000</v>
      </c>
      <c r="U99">
        <f t="shared" si="27"/>
        <v>200000000000</v>
      </c>
      <c r="V99">
        <f t="shared" si="28"/>
        <v>1500000000</v>
      </c>
      <c r="W99" s="4">
        <f t="shared" si="30"/>
        <v>183478.71363025514</v>
      </c>
      <c r="X99">
        <f t="shared" si="12"/>
        <v>18.899999999999999</v>
      </c>
      <c r="Y99">
        <f t="shared" si="29"/>
        <v>1.8845819872734415</v>
      </c>
    </row>
    <row r="100" spans="1:25" x14ac:dyDescent="0.25">
      <c r="A100" t="str">
        <f t="shared" si="31"/>
        <v>(F)2XS2Y&gt;c&lt;RAA 18/30(36) kV_300</v>
      </c>
      <c r="B100">
        <v>300</v>
      </c>
      <c r="C100">
        <v>20.6</v>
      </c>
      <c r="D100">
        <v>8</v>
      </c>
      <c r="E100">
        <v>8</v>
      </c>
      <c r="F100" t="s">
        <v>15</v>
      </c>
      <c r="G100">
        <v>46</v>
      </c>
      <c r="H100">
        <v>2</v>
      </c>
      <c r="I100">
        <v>4</v>
      </c>
      <c r="J100">
        <v>4</v>
      </c>
      <c r="K100">
        <v>119</v>
      </c>
      <c r="L100">
        <v>21.6</v>
      </c>
      <c r="M100">
        <f t="shared" si="32"/>
        <v>2.06E-2</v>
      </c>
      <c r="N100">
        <f t="shared" si="2"/>
        <v>4.5999999999999999E-2</v>
      </c>
      <c r="O100">
        <f t="shared" si="3"/>
        <v>9.9116224765445571E-2</v>
      </c>
      <c r="P100">
        <f t="shared" si="4"/>
        <v>4.0000000000000001E-3</v>
      </c>
      <c r="Q100">
        <f t="shared" si="5"/>
        <v>0.11899999999999999</v>
      </c>
      <c r="R100">
        <f t="shared" si="24"/>
        <v>117000000000</v>
      </c>
      <c r="S100">
        <f t="shared" si="25"/>
        <v>100000000</v>
      </c>
      <c r="T100">
        <f t="shared" si="26"/>
        <v>1500000000</v>
      </c>
      <c r="U100">
        <f t="shared" si="27"/>
        <v>200000000000</v>
      </c>
      <c r="V100">
        <f t="shared" si="28"/>
        <v>1500000000</v>
      </c>
      <c r="W100" s="4">
        <f t="shared" si="30"/>
        <v>216946.19171668228</v>
      </c>
      <c r="X100">
        <f t="shared" si="12"/>
        <v>21.6</v>
      </c>
      <c r="Y100">
        <f t="shared" si="29"/>
        <v>1.94209266056631</v>
      </c>
    </row>
    <row r="101" spans="1:25" x14ac:dyDescent="0.25">
      <c r="A101" t="s">
        <v>61</v>
      </c>
    </row>
  </sheetData>
  <mergeCells count="3">
    <mergeCell ref="R20:V20"/>
    <mergeCell ref="M20:Q20"/>
    <mergeCell ref="Z19:AD1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5FD198C27CC4D9E287812427FE25F" ma:contentTypeVersion="2" ma:contentTypeDescription="Een nieuw document maken." ma:contentTypeScope="" ma:versionID="c928d8625f2902475403eb1bbf566a33">
  <xsd:schema xmlns:xsd="http://www.w3.org/2001/XMLSchema" xmlns:xs="http://www.w3.org/2001/XMLSchema" xmlns:p="http://schemas.microsoft.com/office/2006/metadata/properties" xmlns:ns2="1b34b763-1f0c-4748-8660-f0c6be8ae564" targetNamespace="http://schemas.microsoft.com/office/2006/metadata/properties" ma:root="true" ma:fieldsID="2a2c5a0a3d052be293f25596003332b6" ns2:_="">
    <xsd:import namespace="1b34b763-1f0c-4748-8660-f0c6be8ae56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4b763-1f0c-4748-8660-f0c6be8ae5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C7918E-0D3B-4237-A660-AA691E66F350}"/>
</file>

<file path=customXml/itemProps2.xml><?xml version="1.0" encoding="utf-8"?>
<ds:datastoreItem xmlns:ds="http://schemas.openxmlformats.org/officeDocument/2006/customXml" ds:itemID="{7D7F28DD-7BBE-4B16-B727-8E3C3CC23641}"/>
</file>

<file path=customXml/itemProps3.xml><?xml version="1.0" encoding="utf-8"?>
<ds:datastoreItem xmlns:ds="http://schemas.openxmlformats.org/officeDocument/2006/customXml" ds:itemID="{AC5FB197-F50D-4D1F-9E9D-7DEF8CF9DB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Cables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2014-08-13T09:27:19Z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0x0101001365FD198C27CC4D9E287812427FE25F</vt:lpwstr>
  </property>
</Properties>
</file>